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465" windowWidth="24675" windowHeight="11985"/>
  </bookViews>
  <sheets>
    <sheet name="Design Data" sheetId="1" r:id="rId1"/>
    <sheet name="Bus Design" sheetId="2" r:id="rId2"/>
    <sheet name="Physical Data" sheetId="3" r:id="rId3"/>
    <sheet name="Electrical Data" sheetId="4" r:id="rId4"/>
  </sheets>
  <definedNames>
    <definedName name="CuTable">'Physical Data'!$A$17:$I$25</definedName>
    <definedName name="Dampening">'Physical Data'!$S$3:$V$12</definedName>
    <definedName name="FiberStress">'Physical Data'!$G$28:$H$30</definedName>
    <definedName name="PipeTable">'Physical Data'!$A$1:$I$12</definedName>
  </definedNames>
  <calcPr calcId="145621"/>
</workbook>
</file>

<file path=xl/calcChain.xml><?xml version="1.0" encoding="utf-8"?>
<calcChain xmlns="http://schemas.openxmlformats.org/spreadsheetml/2006/main">
  <c r="C10" i="2" l="1"/>
  <c r="C11" i="2"/>
  <c r="C12" i="2"/>
  <c r="C13" i="2"/>
  <c r="C14" i="2"/>
  <c r="C15" i="2"/>
  <c r="C16" i="2"/>
  <c r="C17" i="2"/>
  <c r="C18" i="2"/>
  <c r="C9" i="2"/>
  <c r="E10" i="2"/>
  <c r="E11" i="2"/>
  <c r="E12" i="2"/>
  <c r="E13" i="2"/>
  <c r="E14" i="2"/>
  <c r="E15" i="2"/>
  <c r="E16" i="2"/>
  <c r="E17" i="2"/>
  <c r="E18" i="2"/>
  <c r="E9" i="2"/>
  <c r="F10" i="2"/>
  <c r="F11" i="2"/>
  <c r="F12" i="2"/>
  <c r="F13" i="2"/>
  <c r="F14" i="2"/>
  <c r="F15" i="2"/>
  <c r="F16" i="2"/>
  <c r="F17" i="2"/>
  <c r="F18" i="2"/>
  <c r="F9" i="2"/>
  <c r="J10" i="2" l="1"/>
  <c r="J11" i="2"/>
  <c r="J12" i="2"/>
  <c r="J13" i="2"/>
  <c r="J14" i="2"/>
  <c r="J15" i="2"/>
  <c r="J16" i="2"/>
  <c r="J17" i="2"/>
  <c r="J18" i="2"/>
  <c r="J9" i="2"/>
  <c r="G19" i="2" l="1"/>
  <c r="G18" i="2"/>
  <c r="B18" i="2"/>
  <c r="G17" i="2"/>
  <c r="B17" i="2"/>
  <c r="G16" i="2"/>
  <c r="B16" i="2"/>
  <c r="G15" i="2"/>
  <c r="B15" i="2"/>
  <c r="G14" i="2"/>
  <c r="B14" i="2"/>
  <c r="G13" i="2"/>
  <c r="B13" i="2"/>
  <c r="G12" i="2"/>
  <c r="B12" i="2"/>
  <c r="G11" i="2"/>
  <c r="B11" i="2"/>
  <c r="G10" i="2"/>
  <c r="B10" i="2"/>
  <c r="G9" i="2"/>
  <c r="B9" i="2"/>
  <c r="I6" i="2"/>
  <c r="N19" i="2" s="1"/>
  <c r="O19" i="2" s="1"/>
  <c r="G6" i="2"/>
  <c r="M2" i="2"/>
  <c r="J2" i="2"/>
  <c r="M1" i="2"/>
  <c r="J1" i="2"/>
  <c r="I19" i="2" s="1"/>
  <c r="I15" i="2" l="1"/>
  <c r="I12" i="2"/>
  <c r="H14" i="2"/>
  <c r="K19" i="2"/>
  <c r="M19" i="2" s="1"/>
  <c r="I11" i="2"/>
  <c r="H10" i="2"/>
  <c r="Q10" i="2" s="1"/>
  <c r="R10" i="2" s="1"/>
  <c r="H18" i="2"/>
  <c r="Q18" i="2" s="1"/>
  <c r="R18" i="2" s="1"/>
  <c r="I16" i="2"/>
  <c r="I10" i="2"/>
  <c r="H15" i="2"/>
  <c r="H11" i="2"/>
  <c r="Q11" i="2" s="1"/>
  <c r="R11" i="2" s="1"/>
  <c r="N9" i="2"/>
  <c r="O9" i="2" s="1"/>
  <c r="N12" i="2"/>
  <c r="O12" i="2" s="1"/>
  <c r="N17" i="2"/>
  <c r="O17" i="2" s="1"/>
  <c r="L19" i="2"/>
  <c r="Q14" i="2"/>
  <c r="R14" i="2" s="1"/>
  <c r="N15" i="2"/>
  <c r="O15" i="2" s="1"/>
  <c r="H9" i="2"/>
  <c r="Q9" i="2" s="1"/>
  <c r="R9" i="2" s="1"/>
  <c r="N10" i="2"/>
  <c r="O10" i="2" s="1"/>
  <c r="I14" i="2"/>
  <c r="K14" i="2" s="1"/>
  <c r="H17" i="2"/>
  <c r="Q17" i="2" s="1"/>
  <c r="R17" i="2" s="1"/>
  <c r="N18" i="2"/>
  <c r="O18" i="2" s="1"/>
  <c r="I9" i="2"/>
  <c r="H12" i="2"/>
  <c r="Q12" i="2" s="1"/>
  <c r="R12" i="2" s="1"/>
  <c r="N13" i="2"/>
  <c r="O13" i="2" s="1"/>
  <c r="I17" i="2"/>
  <c r="Q19" i="2"/>
  <c r="R19" i="2" s="1"/>
  <c r="N16" i="2"/>
  <c r="O16" i="2" s="1"/>
  <c r="H13" i="2"/>
  <c r="Q13" i="2" s="1"/>
  <c r="R13" i="2" s="1"/>
  <c r="N14" i="2"/>
  <c r="I18" i="2"/>
  <c r="N11" i="2"/>
  <c r="O11" i="2" s="1"/>
  <c r="I13" i="2"/>
  <c r="H16" i="2"/>
  <c r="Q16" i="2" s="1"/>
  <c r="R16" i="2" s="1"/>
  <c r="K15" i="2" l="1"/>
  <c r="M15" i="2" s="1"/>
  <c r="P15" i="2" s="1"/>
  <c r="O14" i="2"/>
  <c r="L14" i="2"/>
  <c r="K9" i="2"/>
  <c r="AM9" i="2" s="1"/>
  <c r="K17" i="2"/>
  <c r="K11" i="2"/>
  <c r="K18" i="2"/>
  <c r="M18" i="2" s="1"/>
  <c r="P18" i="2" s="1"/>
  <c r="K16" i="2"/>
  <c r="K13" i="2"/>
  <c r="K10" i="2"/>
  <c r="M10" i="2" s="1"/>
  <c r="P10" i="2" s="1"/>
  <c r="K12" i="2"/>
  <c r="AM19" i="2"/>
  <c r="AN19" i="2" s="1"/>
  <c r="Q15" i="2"/>
  <c r="R15" i="2" s="1"/>
  <c r="S14" i="2"/>
  <c r="S11" i="2"/>
  <c r="S17" i="2"/>
  <c r="S19" i="2"/>
  <c r="S12" i="2"/>
  <c r="L13" i="2"/>
  <c r="S10" i="2"/>
  <c r="S13" i="2"/>
  <c r="L12" i="2"/>
  <c r="L16" i="2"/>
  <c r="P19" i="2"/>
  <c r="S16" i="2"/>
  <c r="L10" i="2"/>
  <c r="L15" i="2"/>
  <c r="L17" i="2"/>
  <c r="L9" i="2"/>
  <c r="L11" i="2"/>
  <c r="L18" i="2"/>
  <c r="S9" i="2"/>
  <c r="S18" i="2"/>
  <c r="AM15" i="2" l="1"/>
  <c r="AN15" i="2" s="1"/>
  <c r="AM18" i="2"/>
  <c r="AN18" i="2" s="1"/>
  <c r="AM10" i="2"/>
  <c r="AN10" i="2" s="1"/>
  <c r="M12" i="2"/>
  <c r="P12" i="2" s="1"/>
  <c r="AM12" i="2"/>
  <c r="M17" i="2"/>
  <c r="P17" i="2" s="1"/>
  <c r="AM17" i="2"/>
  <c r="M16" i="2"/>
  <c r="P16" i="2" s="1"/>
  <c r="AM16" i="2"/>
  <c r="M14" i="2"/>
  <c r="P14" i="2" s="1"/>
  <c r="AM14" i="2"/>
  <c r="M11" i="2"/>
  <c r="P11" i="2" s="1"/>
  <c r="AM11" i="2"/>
  <c r="M13" i="2"/>
  <c r="P13" i="2" s="1"/>
  <c r="AM13" i="2"/>
  <c r="M9" i="2"/>
  <c r="AN9" i="2" s="1"/>
  <c r="S15" i="2"/>
  <c r="AN17" i="2" l="1"/>
  <c r="AN14" i="2"/>
  <c r="AN13" i="2"/>
  <c r="P9" i="2"/>
  <c r="AN16" i="2"/>
  <c r="AN11" i="2"/>
  <c r="AN12" i="2"/>
  <c r="U15" i="2" l="1"/>
  <c r="AF15" i="2"/>
  <c r="U12" i="2"/>
  <c r="AF12" i="2" s="1"/>
  <c r="U19" i="2"/>
  <c r="AF19" i="2" s="1"/>
  <c r="U16" i="2"/>
  <c r="AF16" i="2" s="1"/>
  <c r="U13" i="2"/>
  <c r="AF13" i="2" s="1"/>
  <c r="U11" i="2"/>
  <c r="AF11" i="2" s="1"/>
  <c r="U9" i="2"/>
  <c r="AF9" i="2" s="1"/>
  <c r="U17" i="2"/>
  <c r="AF17" i="2" s="1"/>
  <c r="U14" i="2"/>
  <c r="AF14" i="2" s="1"/>
  <c r="U10" i="2"/>
  <c r="AF10" i="2" s="1"/>
  <c r="U18" i="2"/>
  <c r="AF18" i="2" s="1"/>
  <c r="AE10" i="2"/>
  <c r="T10" i="2"/>
  <c r="V19" i="2"/>
  <c r="AG19" i="2"/>
  <c r="V10" i="2"/>
  <c r="AG10" i="2"/>
  <c r="AG17" i="2"/>
  <c r="V17" i="2"/>
  <c r="T11" i="2"/>
  <c r="AE11" i="2"/>
  <c r="AE18" i="2"/>
  <c r="T18" i="2"/>
  <c r="AG13" i="2"/>
  <c r="V13" i="2"/>
  <c r="V11" i="2"/>
  <c r="AG11" i="2"/>
  <c r="T14" i="2"/>
  <c r="AE14" i="2"/>
  <c r="AE13" i="2"/>
  <c r="T13" i="2"/>
  <c r="AG16" i="2"/>
  <c r="V16" i="2"/>
  <c r="T16" i="2"/>
  <c r="AE16" i="2"/>
  <c r="T12" i="2"/>
  <c r="AE12" i="2"/>
  <c r="V9" i="2"/>
  <c r="AG9" i="2"/>
  <c r="AG12" i="2"/>
  <c r="V12" i="2"/>
  <c r="T17" i="2"/>
  <c r="AE17" i="2"/>
  <c r="T15" i="2"/>
  <c r="AE15" i="2"/>
  <c r="AE9" i="2"/>
  <c r="T9" i="2"/>
  <c r="T19" i="2"/>
  <c r="AE19" i="2"/>
  <c r="V14" i="2"/>
  <c r="AG14" i="2"/>
  <c r="AG18" i="2"/>
  <c r="V18" i="2"/>
  <c r="AG15" i="2"/>
  <c r="V15" i="2"/>
</calcChain>
</file>

<file path=xl/sharedStrings.xml><?xml version="1.0" encoding="utf-8"?>
<sst xmlns="http://schemas.openxmlformats.org/spreadsheetml/2006/main" count="1361" uniqueCount="1057">
  <si>
    <t xml:space="preserve">                            BUS DESIGN</t>
  </si>
  <si>
    <t>Bus Size (IPS)</t>
  </si>
  <si>
    <t>1</t>
  </si>
  <si>
    <t>1-1/2</t>
  </si>
  <si>
    <t>2</t>
  </si>
  <si>
    <t>2-1/2</t>
  </si>
  <si>
    <t>3</t>
  </si>
  <si>
    <t>3-1/2</t>
  </si>
  <si>
    <t>4</t>
  </si>
  <si>
    <t>5</t>
  </si>
  <si>
    <t>6</t>
  </si>
  <si>
    <t>Cu</t>
  </si>
  <si>
    <t>12'</t>
  </si>
  <si>
    <t>Cond Spacing</t>
  </si>
  <si>
    <t>Switch Spacing (Cl to Cl)</t>
  </si>
  <si>
    <t>Min. Phase Spacing</t>
  </si>
  <si>
    <t>Strain Insulators 10" Dia.</t>
  </si>
  <si>
    <t>Nom. Voltage (kV)</t>
  </si>
  <si>
    <t>BIL (kV)</t>
  </si>
  <si>
    <t>Ph-Ph (Cl to Cl)</t>
  </si>
  <si>
    <t>2'0"</t>
  </si>
  <si>
    <t>2'6"</t>
  </si>
  <si>
    <t>3'0"</t>
  </si>
  <si>
    <t>4'0"</t>
  </si>
  <si>
    <t>5'0"</t>
  </si>
  <si>
    <t>7'0"</t>
  </si>
  <si>
    <t>9'0"</t>
  </si>
  <si>
    <t>Ph-Ground</t>
  </si>
  <si>
    <t>10"</t>
  </si>
  <si>
    <t>12"</t>
  </si>
  <si>
    <t>15"</t>
  </si>
  <si>
    <t>1'6"</t>
  </si>
  <si>
    <t>2'5"</t>
  </si>
  <si>
    <t>3'7.5"</t>
  </si>
  <si>
    <t>4'10"</t>
  </si>
  <si>
    <t>Clearance above Grade</t>
  </si>
  <si>
    <t>9'</t>
  </si>
  <si>
    <t>10'</t>
  </si>
  <si>
    <t>11'</t>
  </si>
  <si>
    <t>14'</t>
  </si>
  <si>
    <t>Horngap</t>
  </si>
  <si>
    <t>6'0"</t>
  </si>
  <si>
    <t>10'0"</t>
  </si>
  <si>
    <t>14'0"</t>
  </si>
  <si>
    <t>Vert. Break Disc.</t>
  </si>
  <si>
    <t>Hor. Break Disc.</t>
  </si>
  <si>
    <t>13'0"</t>
  </si>
  <si>
    <t>Metal to Metal</t>
  </si>
  <si>
    <t>18"</t>
  </si>
  <si>
    <t>21"</t>
  </si>
  <si>
    <t>31"</t>
  </si>
  <si>
    <t>53"</t>
  </si>
  <si>
    <t>72"</t>
  </si>
  <si>
    <t>Number per String</t>
  </si>
  <si>
    <t>1/0</t>
  </si>
  <si>
    <t>4/0</t>
  </si>
  <si>
    <t>Outside Diameter</t>
  </si>
  <si>
    <t>1.315</t>
  </si>
  <si>
    <t>1.9</t>
  </si>
  <si>
    <t>2.375</t>
  </si>
  <si>
    <t>2.875</t>
  </si>
  <si>
    <t>3.5</t>
  </si>
  <si>
    <t>4.5</t>
  </si>
  <si>
    <t>5.563</t>
  </si>
  <si>
    <t>6.625</t>
  </si>
  <si>
    <t>Substation Design Data</t>
  </si>
  <si>
    <t>Ampacities</t>
  </si>
  <si>
    <t>BIL KV</t>
  </si>
  <si>
    <t>TR No</t>
  </si>
  <si>
    <t>Upright Cantilever (lbs)</t>
  </si>
  <si>
    <t>Underhung Cantilever (Lbs)</t>
  </si>
  <si>
    <t>Top BC (in)</t>
  </si>
  <si>
    <t>Bottom BC 
(in)</t>
  </si>
  <si>
    <t>Leakage (in)</t>
  </si>
  <si>
    <t>Station Post Insulators</t>
  </si>
  <si>
    <t>Height (in)</t>
  </si>
  <si>
    <t>NESC Loading Zone</t>
  </si>
  <si>
    <t>Heavy</t>
  </si>
  <si>
    <t>(Heavy, Medium or Light)</t>
  </si>
  <si>
    <t>Bus Material</t>
  </si>
  <si>
    <t>6063-T6</t>
  </si>
  <si>
    <t>(6063-T6, 6061-T6,Cu)</t>
  </si>
  <si>
    <t>Pipe Schedule</t>
  </si>
  <si>
    <t>Max Short Circuit</t>
  </si>
  <si>
    <t>Ø-Ø Spacing (In.)</t>
  </si>
  <si>
    <t>Support Type</t>
  </si>
  <si>
    <t>(1-5)</t>
  </si>
  <si>
    <t>Size</t>
  </si>
  <si>
    <t>OD</t>
  </si>
  <si>
    <t>Sect Mod
S</t>
  </si>
  <si>
    <t>SS Red Factor
Ksc</t>
  </si>
  <si>
    <r>
      <rPr>
        <sz val="11"/>
        <color theme="1"/>
        <rFont val="Calibri"/>
        <family val="2"/>
        <scheme val="minor"/>
      </rPr>
      <t>Wgt of Bus</t>
    </r>
    <r>
      <rPr>
        <b/>
        <sz val="11"/>
        <color theme="1"/>
        <rFont val="Calibri"/>
        <family val="2"/>
        <scheme val="minor"/>
      </rPr>
      <t xml:space="preserve">
Wc</t>
    </r>
  </si>
  <si>
    <t>Mom of Inertia
I</t>
  </si>
  <si>
    <r>
      <rPr>
        <sz val="11"/>
        <color theme="1"/>
        <rFont val="Calibri"/>
        <family val="2"/>
        <scheme val="minor"/>
      </rPr>
      <t>Short Circuit</t>
    </r>
    <r>
      <rPr>
        <b/>
        <sz val="11"/>
        <color theme="1"/>
        <rFont val="Calibri"/>
        <family val="2"/>
        <scheme val="minor"/>
      </rPr>
      <t xml:space="preserve">
Fsc</t>
    </r>
  </si>
  <si>
    <r>
      <rPr>
        <sz val="11"/>
        <color theme="1"/>
        <rFont val="Calibri"/>
        <family val="2"/>
        <scheme val="minor"/>
      </rPr>
      <t>Ice Loading</t>
    </r>
    <r>
      <rPr>
        <b/>
        <sz val="11"/>
        <color theme="1"/>
        <rFont val="Calibri"/>
        <family val="2"/>
        <scheme val="minor"/>
      </rPr>
      <t xml:space="preserve">
Wi</t>
    </r>
  </si>
  <si>
    <r>
      <rPr>
        <sz val="11"/>
        <color theme="1"/>
        <rFont val="Calibri"/>
        <family val="2"/>
        <scheme val="minor"/>
      </rPr>
      <t>Wind Loading</t>
    </r>
    <r>
      <rPr>
        <b/>
        <sz val="11"/>
        <color theme="1"/>
        <rFont val="Calibri"/>
        <family val="2"/>
        <scheme val="minor"/>
      </rPr>
      <t xml:space="preserve">
Fw</t>
    </r>
  </si>
  <si>
    <r>
      <rPr>
        <sz val="11"/>
        <color theme="1"/>
        <rFont val="Calibri"/>
        <family val="2"/>
        <scheme val="minor"/>
      </rPr>
      <t xml:space="preserve">Total Bus Loading
</t>
    </r>
    <r>
      <rPr>
        <b/>
        <sz val="11"/>
        <color theme="1"/>
        <rFont val="Calibri"/>
        <family val="2"/>
        <scheme val="minor"/>
      </rPr>
      <t>Ft</t>
    </r>
  </si>
  <si>
    <r>
      <rPr>
        <sz val="11"/>
        <color theme="1"/>
        <rFont val="Calibri"/>
        <family val="2"/>
        <scheme val="minor"/>
      </rPr>
      <t>Min Cant Strength</t>
    </r>
    <r>
      <rPr>
        <b/>
        <sz val="11"/>
        <color theme="1"/>
        <rFont val="Calibri"/>
        <family val="2"/>
        <scheme val="minor"/>
      </rPr>
      <t>Ws</t>
    </r>
  </si>
  <si>
    <r>
      <rPr>
        <sz val="11"/>
        <color theme="1"/>
        <rFont val="Calibri"/>
        <family val="2"/>
        <scheme val="minor"/>
      </rPr>
      <t xml:space="preserve">Max Bus Span
</t>
    </r>
    <r>
      <rPr>
        <b/>
        <sz val="11"/>
        <color theme="1"/>
        <rFont val="Calibri"/>
        <family val="2"/>
        <scheme val="minor"/>
      </rPr>
      <t>Lm</t>
    </r>
  </si>
  <si>
    <r>
      <rPr>
        <sz val="11"/>
        <color theme="1"/>
        <rFont val="Calibri"/>
        <family val="2"/>
        <scheme val="minor"/>
      </rPr>
      <t xml:space="preserve">Bus Defl
</t>
    </r>
    <r>
      <rPr>
        <b/>
        <sz val="11"/>
        <color theme="1"/>
        <rFont val="Calibri"/>
        <family val="2"/>
        <scheme val="minor"/>
      </rPr>
      <t>Ld</t>
    </r>
  </si>
  <si>
    <t>1/150</t>
  </si>
  <si>
    <t>y</t>
  </si>
  <si>
    <t>1 Span</t>
  </si>
  <si>
    <t>2 Spans</t>
  </si>
  <si>
    <t>3+ Spans</t>
  </si>
  <si>
    <t>3x3</t>
  </si>
  <si>
    <t>Schedule 40</t>
  </si>
  <si>
    <t>Schedule 80</t>
  </si>
  <si>
    <t>Nominal
Bus Size
(in)</t>
  </si>
  <si>
    <t>Unit
Weight
(lb/ft)</t>
  </si>
  <si>
    <t>Section
Modulus
(in3)</t>
  </si>
  <si>
    <t>Moment
of Inertia
(in4)</t>
  </si>
  <si>
    <t>KSE</t>
  </si>
  <si>
    <t>KDE</t>
  </si>
  <si>
    <t>Material</t>
  </si>
  <si>
    <t>Max Fiber Stress 
Fb</t>
  </si>
  <si>
    <t>Fixed  Both  Ends</t>
  </si>
  <si>
    <t>6061-T6</t>
  </si>
  <si>
    <t>Simply  Supported  Both  Ends  (single  span)</t>
  </si>
  <si>
    <t>Simply  Support
(two  equal  spans)</t>
  </si>
  <si>
    <t>Simply  Supported  (three  or  more  equal
spans)</t>
  </si>
  <si>
    <t>BIL 
kV</t>
  </si>
  <si>
    <t>TR 
NO.</t>
  </si>
  <si>
    <t>UPRIGHT CANTILEVER STRENGTH (LBS)</t>
  </si>
  <si>
    <t>UNDERHUNG CANTILEVER STRENGTH (LBS)</t>
  </si>
  <si>
    <t>BOLT  CIRCLE</t>
  </si>
  <si>
    <t>HEIGHT IN.</t>
  </si>
  <si>
    <t>LEAKAGE DISTANCE IN.</t>
  </si>
  <si>
    <t>TOP IN.</t>
  </si>
  <si>
    <t>BOTTOM IN.</t>
  </si>
  <si>
    <t>Fixed One End-Simply  Supported</t>
  </si>
  <si>
    <t>Aluminum Single Angle (L) Conductors</t>
  </si>
  <si>
    <t>Angle Size (in.)</t>
  </si>
  <si>
    <t>4x4</t>
  </si>
  <si>
    <t>Thickness (in.)</t>
  </si>
  <si>
    <t>1/4</t>
  </si>
  <si>
    <t>3/8</t>
  </si>
  <si>
    <t>1/2</t>
  </si>
  <si>
    <t>5/8</t>
  </si>
  <si>
    <t>1.19</t>
  </si>
  <si>
    <t>1.74</t>
  </si>
  <si>
    <t>1.43</t>
  </si>
  <si>
    <t>2.10</t>
  </si>
  <si>
    <t>2.74</t>
  </si>
  <si>
    <t>1.94</t>
  </si>
  <si>
    <t>2.86</t>
  </si>
  <si>
    <t>3.75</t>
  </si>
  <si>
    <t>4.61</t>
  </si>
  <si>
    <t>Weight (Ibs./ft)</t>
  </si>
  <si>
    <t>1.40</t>
  </si>
  <si>
    <t>2.05</t>
  </si>
  <si>
    <t>1.68</t>
  </si>
  <si>
    <t>2.47</t>
  </si>
  <si>
    <t>3.23</t>
  </si>
  <si>
    <t>2.28</t>
  </si>
  <si>
    <t>3.38</t>
  </si>
  <si>
    <t>4.41</t>
  </si>
  <si>
    <t>5.42</t>
  </si>
  <si>
    <t>0.69</t>
  </si>
  <si>
    <t>0.98</t>
  </si>
  <si>
    <t>1.18</t>
  </si>
  <si>
    <t>1.70</t>
  </si>
  <si>
    <t>2.16</t>
  </si>
  <si>
    <t>2.94</t>
  </si>
  <si>
    <t>4.26</t>
  </si>
  <si>
    <t>5.46</t>
  </si>
  <si>
    <t>6.56</t>
  </si>
  <si>
    <t>0.39</t>
  </si>
  <si>
    <t>0.56</t>
  </si>
  <si>
    <t>0.54</t>
  </si>
  <si>
    <t>0.80</t>
  </si>
  <si>
    <t>1.04</t>
  </si>
  <si>
    <t>1.00</t>
  </si>
  <si>
    <t>1.48</t>
  </si>
  <si>
    <t>1.93</t>
  </si>
  <si>
    <t>2.36</t>
  </si>
  <si>
    <t>Radius of Gyration (in.)</t>
  </si>
  <si>
    <t>0.76</t>
  </si>
  <si>
    <t>0.75</t>
  </si>
  <si>
    <t>0.91</t>
  </si>
  <si>
    <t>0.90</t>
  </si>
  <si>
    <t>0.89</t>
  </si>
  <si>
    <t>1.23</t>
  </si>
  <si>
    <t>1.22</t>
  </si>
  <si>
    <t>1.21</t>
  </si>
  <si>
    <r>
      <t>Section Area (in.</t>
    </r>
    <r>
      <rPr>
        <vertAlign val="superscript"/>
        <sz val="11"/>
        <rFont val="Calibri"/>
        <family val="2"/>
        <scheme val="minor"/>
      </rPr>
      <t>2</t>
    </r>
    <r>
      <rPr>
        <sz val="11"/>
        <rFont val="Calibri"/>
        <family val="2"/>
        <scheme val="minor"/>
      </rPr>
      <t>)</t>
    </r>
  </si>
  <si>
    <r>
      <t>Moment of Inertia (in.</t>
    </r>
    <r>
      <rPr>
        <vertAlign val="superscript"/>
        <sz val="11"/>
        <rFont val="Calibri"/>
        <family val="2"/>
        <scheme val="minor"/>
      </rPr>
      <t>4</t>
    </r>
    <r>
      <rPr>
        <sz val="11"/>
        <rFont val="Calibri"/>
        <family val="2"/>
        <scheme val="minor"/>
      </rPr>
      <t>)</t>
    </r>
  </si>
  <si>
    <r>
      <t>Section Modulus (in.</t>
    </r>
    <r>
      <rPr>
        <vertAlign val="superscript"/>
        <sz val="11"/>
        <rFont val="Calibri"/>
        <family val="2"/>
        <scheme val="minor"/>
      </rPr>
      <t>3</t>
    </r>
    <r>
      <rPr>
        <sz val="11"/>
        <rFont val="Calibri"/>
        <family val="2"/>
        <scheme val="minor"/>
      </rPr>
      <t>)</t>
    </r>
  </si>
  <si>
    <r>
      <t xml:space="preserve">2 </t>
    </r>
    <r>
      <rPr>
        <vertAlign val="superscript"/>
        <sz val="11"/>
        <rFont val="Calibri"/>
        <family val="2"/>
        <scheme val="minor"/>
      </rPr>
      <t>1</t>
    </r>
    <r>
      <rPr>
        <sz val="11"/>
        <rFont val="Calibri"/>
        <family val="2"/>
        <scheme val="minor"/>
      </rPr>
      <t>/</t>
    </r>
    <r>
      <rPr>
        <vertAlign val="subscript"/>
        <sz val="11"/>
        <rFont val="Calibri"/>
        <family val="2"/>
        <scheme val="minor"/>
      </rPr>
      <t>2</t>
    </r>
    <r>
      <rPr>
        <sz val="11"/>
        <rFont val="Calibri"/>
        <family val="2"/>
        <scheme val="minor"/>
      </rPr>
      <t xml:space="preserve"> x 2 </t>
    </r>
    <r>
      <rPr>
        <vertAlign val="superscript"/>
        <sz val="11"/>
        <rFont val="Calibri"/>
        <family val="2"/>
        <scheme val="minor"/>
      </rPr>
      <t>1</t>
    </r>
    <r>
      <rPr>
        <sz val="11"/>
        <rFont val="Calibri"/>
        <family val="2"/>
        <scheme val="minor"/>
      </rPr>
      <t>/</t>
    </r>
    <r>
      <rPr>
        <vertAlign val="subscript"/>
        <sz val="11"/>
        <rFont val="Calibri"/>
        <family val="2"/>
        <scheme val="minor"/>
      </rPr>
      <t>2</t>
    </r>
  </si>
  <si>
    <t>Nominal Bus Size 
in</t>
  </si>
  <si>
    <t>Recommended Min. Size of ACSR 
MCM</t>
  </si>
  <si>
    <t>Weight Per Foot lbs</t>
  </si>
  <si>
    <t>Recommended ACSR Size to Prevcent Vibration</t>
  </si>
  <si>
    <r>
      <t xml:space="preserve">12KV 48" </t>
    </r>
    <r>
      <rPr>
        <sz val="11"/>
        <color theme="1"/>
        <rFont val="Calibri"/>
        <family val="2"/>
      </rPr>
      <t>Ø-Ø</t>
    </r>
  </si>
  <si>
    <t>161KV 108" Ø-Ø</t>
  </si>
  <si>
    <t>Vibration Dampening Weight 
Dw</t>
  </si>
  <si>
    <t>1 Span, 1 Fixed</t>
  </si>
  <si>
    <t xml:space="preserve">2 Spans, Middle Fixed </t>
  </si>
  <si>
    <t>3+ Spans, 1 Fixed</t>
  </si>
  <si>
    <t>Maximum Safe Span Length</t>
  </si>
  <si>
    <t>1.900</t>
  </si>
  <si>
    <t>3.500</t>
  </si>
  <si>
    <t>4.000</t>
  </si>
  <si>
    <t>4.500</t>
  </si>
  <si>
    <t>Wall Thickness</t>
  </si>
  <si>
    <t>0.156</t>
  </si>
  <si>
    <t>0.250</t>
  </si>
  <si>
    <t>0.312</t>
  </si>
  <si>
    <t>(RUS) Ld</t>
  </si>
  <si>
    <t>(RUS) 1/200</t>
  </si>
  <si>
    <t>(RUS) y</t>
  </si>
  <si>
    <t>Note:  For all equations, see RUS Bulletin 1724E-300 Design Guide for Rural Substations , Chapter 4 Section 4.11 - Rigid Bus Design.</t>
  </si>
  <si>
    <t>Nominal Size in</t>
  </si>
  <si>
    <t>A</t>
  </si>
  <si>
    <t>B</t>
  </si>
  <si>
    <t>Inductive reactance 1 ft spacing 60 Hz microhm/ ft</t>
  </si>
  <si>
    <t>Outside Diameter of Tube in</t>
  </si>
  <si>
    <t>Wall Thickness in</t>
  </si>
  <si>
    <t>Schedule 40 Pipe</t>
  </si>
  <si>
    <t>Schedule 80 Pipe</t>
  </si>
  <si>
    <t>1 1/2</t>
  </si>
  <si>
    <t>2 1/2</t>
  </si>
  <si>
    <t>4.300</t>
  </si>
  <si>
    <t>0.133</t>
  </si>
  <si>
    <t>0.145</t>
  </si>
  <si>
    <t>0.154</t>
  </si>
  <si>
    <t>0.203</t>
  </si>
  <si>
    <t>0.216</t>
  </si>
  <si>
    <t>0.226</t>
  </si>
  <si>
    <t>0.237</t>
  </si>
  <si>
    <t>0.258</t>
  </si>
  <si>
    <t>0.280</t>
  </si>
  <si>
    <t>0.179</t>
  </si>
  <si>
    <t>0.200</t>
  </si>
  <si>
    <t>0.218</t>
  </si>
  <si>
    <t>0.276</t>
  </si>
  <si>
    <t>0.300</t>
  </si>
  <si>
    <t>0.318</t>
  </si>
  <si>
    <t>0.337</t>
  </si>
  <si>
    <t>0.375</t>
  </si>
  <si>
    <t>0.432</t>
  </si>
  <si>
    <t>0.494</t>
  </si>
  <si>
    <t>0.800</t>
  </si>
  <si>
    <t>1.075</t>
  </si>
  <si>
    <t>1.704</t>
  </si>
  <si>
    <t>2.228</t>
  </si>
  <si>
    <t>2.680</t>
  </si>
  <si>
    <t>3.174</t>
  </si>
  <si>
    <t>3.381</t>
  </si>
  <si>
    <t>0.639</t>
  </si>
  <si>
    <t>1.068</t>
  </si>
  <si>
    <t>1.477</t>
  </si>
  <si>
    <t>2.254</t>
  </si>
  <si>
    <t>3.016</t>
  </si>
  <si>
    <t>3.678</t>
  </si>
  <si>
    <t>4.407</t>
  </si>
  <si>
    <t>6.112</t>
  </si>
  <si>
    <t>8.405</t>
  </si>
  <si>
    <t>0.581</t>
  </si>
  <si>
    <t>0.940</t>
  </si>
  <si>
    <t>1.264</t>
  </si>
  <si>
    <t>2.004</t>
  </si>
  <si>
    <t>2.621</t>
  </si>
  <si>
    <t>3.151</t>
  </si>
  <si>
    <t>3.733</t>
  </si>
  <si>
    <t>5.057</t>
  </si>
  <si>
    <t>6.364</t>
  </si>
  <si>
    <t>0.751</t>
  </si>
  <si>
    <t>1.256</t>
  </si>
  <si>
    <t>1.737</t>
  </si>
  <si>
    <t>2.650</t>
  </si>
  <si>
    <t>3.547</t>
  </si>
  <si>
    <t>4.326</t>
  </si>
  <si>
    <t>3.183</t>
  </si>
  <si>
    <t>7.188</t>
  </si>
  <si>
    <t>9.884</t>
  </si>
  <si>
    <t>68.24</t>
  </si>
  <si>
    <t>59.45</t>
  </si>
  <si>
    <t>54.15</t>
  </si>
  <si>
    <t>49.85</t>
  </si>
  <si>
    <t>45.19</t>
  </si>
  <si>
    <t>42.05</t>
  </si>
  <si>
    <t>39.28</t>
  </si>
  <si>
    <t>34.31</t>
  </si>
  <si>
    <t>30.23</t>
  </si>
  <si>
    <t>68.81</t>
  </si>
  <si>
    <t>39.89</t>
  </si>
  <si>
    <t>34.56</t>
  </si>
  <si>
    <t>50.23</t>
  </si>
  <si>
    <t>45.55</t>
  </si>
  <si>
    <t>42.39</t>
  </si>
  <si>
    <t>39.61</t>
  </si>
  <si>
    <t>34.63</t>
  </si>
  <si>
    <t>30.58</t>
  </si>
  <si>
    <t>31.120</t>
  </si>
  <si>
    <t>19.220</t>
  </si>
  <si>
    <t>14.300</t>
  </si>
  <si>
    <t>9.019</t>
  </si>
  <si>
    <t>6.897</t>
  </si>
  <si>
    <t>5.736</t>
  </si>
  <si>
    <t>4.842</t>
  </si>
  <si>
    <t>3.574</t>
  </si>
  <si>
    <t>2.754</t>
  </si>
  <si>
    <t>24.060</t>
  </si>
  <si>
    <t>14.390</t>
  </si>
  <si>
    <t>10.400</t>
  </si>
  <si>
    <t>6.820</t>
  </si>
  <si>
    <t>5.096</t>
  </si>
  <si>
    <t>4.178</t>
  </si>
  <si>
    <t>3.487</t>
  </si>
  <si>
    <t>2.515</t>
  </si>
  <si>
    <t>1.829</t>
  </si>
  <si>
    <t>1.00039</t>
  </si>
  <si>
    <t>1.00064</t>
  </si>
  <si>
    <t>1.00082</t>
  </si>
  <si>
    <t>1.00220</t>
  </si>
  <si>
    <t>1.00300</t>
  </si>
  <si>
    <t>1.00380</t>
  </si>
  <si>
    <t>1.00470</t>
  </si>
  <si>
    <t>1.00680</t>
  </si>
  <si>
    <t>1.00950</t>
  </si>
  <si>
    <t>1.00100</t>
  </si>
  <si>
    <t>1.00200</t>
  </si>
  <si>
    <t>1.00280</t>
  </si>
  <si>
    <t>1.00720</t>
  </si>
  <si>
    <t>1.01030</t>
  </si>
  <si>
    <t>1.01380</t>
  </si>
  <si>
    <t>1.01710</t>
  </si>
  <si>
    <t>1.02600</t>
  </si>
  <si>
    <t>1.04570</t>
  </si>
  <si>
    <t>36.580</t>
  </si>
  <si>
    <t>22.600</t>
  </si>
  <si>
    <t>16.820</t>
  </si>
  <si>
    <t>10.620</t>
  </si>
  <si>
    <t>8.126</t>
  </si>
  <si>
    <t>6.761</t>
  </si>
  <si>
    <t>5.712</t>
  </si>
  <si>
    <t>4.224</t>
  </si>
  <si>
    <t>3.263</t>
  </si>
  <si>
    <t>28.300</t>
  </si>
  <si>
    <t>16.940</t>
  </si>
  <si>
    <t>12.260</t>
  </si>
  <si>
    <t>8.071</t>
  </si>
  <si>
    <t>6.050</t>
  </si>
  <si>
    <t>4.972</t>
  </si>
  <si>
    <t>4.168</t>
  </si>
  <si>
    <t>3.032</t>
  </si>
  <si>
    <t>2.247</t>
  </si>
  <si>
    <t>681</t>
  </si>
  <si>
    <t>984</t>
  </si>
  <si>
    <t>1234</t>
  </si>
  <si>
    <t>1663</t>
  </si>
  <si>
    <t>2040</t>
  </si>
  <si>
    <t>2347</t>
  </si>
  <si>
    <t>2664</t>
  </si>
  <si>
    <t>3348</t>
  </si>
  <si>
    <t>4064</t>
  </si>
  <si>
    <t>774</t>
  </si>
  <si>
    <t>1137</t>
  </si>
  <si>
    <t>1446</t>
  </si>
  <si>
    <t>1907</t>
  </si>
  <si>
    <t>2363</t>
  </si>
  <si>
    <t>2735</t>
  </si>
  <si>
    <t>3118</t>
  </si>
  <si>
    <t>3949</t>
  </si>
  <si>
    <t>4891</t>
  </si>
  <si>
    <t>38.360</t>
  </si>
  <si>
    <t>23.690</t>
  </si>
  <si>
    <t>17.630</t>
  </si>
  <si>
    <t>11.170</t>
  </si>
  <si>
    <t>8.500</t>
  </si>
  <si>
    <t>7.070</t>
  </si>
  <si>
    <t>5.968</t>
  </si>
  <si>
    <t>4.406</t>
  </si>
  <si>
    <t>3.394</t>
  </si>
  <si>
    <t>29.650</t>
  </si>
  <si>
    <t>17.730</t>
  </si>
  <si>
    <t>12.820</t>
  </si>
  <si>
    <t>8.406</t>
  </si>
  <si>
    <t>6.281</t>
  </si>
  <si>
    <t>5.150</t>
  </si>
  <si>
    <t>4.298</t>
  </si>
  <si>
    <t>3.099</t>
  </si>
  <si>
    <t>1.00032</t>
  </si>
  <si>
    <t>1.00046</t>
  </si>
  <si>
    <t>1.00055</t>
  </si>
  <si>
    <t>1.00150</t>
  </si>
  <si>
    <t>1.00180</t>
  </si>
  <si>
    <t>1.00270</t>
  </si>
  <si>
    <t>1.00400</t>
  </si>
  <si>
    <t>1.00540</t>
  </si>
  <si>
    <t>1.00075</t>
  </si>
  <si>
    <t>1.00210</t>
  </si>
  <si>
    <t>1.00390</t>
  </si>
  <si>
    <t>1.00490</t>
  </si>
  <si>
    <t>1.00750</t>
  </si>
  <si>
    <t>1.01650</t>
  </si>
  <si>
    <t>1.02120</t>
  </si>
  <si>
    <t>43.820</t>
  </si>
  <si>
    <t>27.070</t>
  </si>
  <si>
    <t>20.140</t>
  </si>
  <si>
    <t>12.710</t>
  </si>
  <si>
    <t>9.725</t>
  </si>
  <si>
    <t>8.091</t>
  </si>
  <si>
    <t>6.834</t>
  </si>
  <si>
    <t>5.051</t>
  </si>
  <si>
    <t>3.897</t>
  </si>
  <si>
    <t>33.840</t>
  </si>
  <si>
    <t>20.280</t>
  </si>
  <si>
    <t>14.670</t>
  </si>
  <si>
    <t>9.647</t>
  </si>
  <si>
    <t>7.225</t>
  </si>
  <si>
    <t>5.935</t>
  </si>
  <si>
    <t>4.965</t>
  </si>
  <si>
    <t>3.604</t>
  </si>
  <si>
    <t>2.656</t>
  </si>
  <si>
    <t>622</t>
  </si>
  <si>
    <t>900</t>
  </si>
  <si>
    <t>1128</t>
  </si>
  <si>
    <t>1520</t>
  </si>
  <si>
    <t>1865</t>
  </si>
  <si>
    <t>2145</t>
  </si>
  <si>
    <t>2436</t>
  </si>
  <si>
    <t>3063</t>
  </si>
  <si>
    <t>3719</t>
  </si>
  <si>
    <t>707</t>
  </si>
  <si>
    <t>1039</t>
  </si>
  <si>
    <t>1322</t>
  </si>
  <si>
    <t>1746</t>
  </si>
  <si>
    <t>2199</t>
  </si>
  <si>
    <t>2507</t>
  </si>
  <si>
    <t>2862</t>
  </si>
  <si>
    <t>3221</t>
  </si>
  <si>
    <t>3631</t>
  </si>
  <si>
    <t>4532</t>
  </si>
  <si>
    <t>DC Resistance
at 20°C microhms/ ft</t>
  </si>
  <si>
    <t>60 Hz
Rac/RDC at 70°C</t>
  </si>
  <si>
    <t>AC Resistance
at 70°C 60 Hz microhms/ft</t>
  </si>
  <si>
    <t>Current Ratings
Amp at 60 Hz (1) (2) (3) (4) Outdoor</t>
  </si>
  <si>
    <t>DC
Resistance at 20°C microhms/ft</t>
  </si>
  <si>
    <t>Area
sq in</t>
  </si>
  <si>
    <t>Weight
Ibs/ft</t>
  </si>
  <si>
    <t>AC 
Resistance
at 70°C 60 Hz microhms/ft</t>
  </si>
  <si>
    <t>Notes:</t>
  </si>
  <si>
    <t>Current ratings listed in the Tables are based on 30°C temperature rise over 40°C ambient horizontally mounted conductors, with spacing sufficient to eliminate proximity effects, generally assumed not to be significant if spacing is 18 in. or over. Conduction of heat by supporting structures and taps can appreciably affect the ratings.</t>
  </si>
  <si>
    <t>Conductors with a 2ft/sec crosswind. Nominal oxidized surface (e=0.50)</t>
  </si>
  <si>
    <t>Current Ratings for direct current are close to those of alternating current for all except the larger sizes; and for them, the increase for dc bus is about 1.5 percent.</t>
  </si>
  <si>
    <t>NEMA Standard SG1-3.02 (7/13/60) lists current rating for tubes of 57%-61 % IACS conductivity, but without stated emissivity factors. However, even after adjustment for the 53% IACS conductivity of 6063-T6 alloy (and 43% for 6061-T6 alloy), the ratings differ somewhat from those of this table.</t>
  </si>
  <si>
    <t>Physical &amp; Electrical Properties of Aluminum</t>
  </si>
  <si>
    <r>
      <t xml:space="preserve">Current Rating of Rectangular </t>
    </r>
    <r>
      <rPr>
        <sz val="10"/>
        <rFont val="Calibri"/>
        <family val="2"/>
      </rPr>
      <t xml:space="preserve">Aluminum </t>
    </r>
    <r>
      <rPr>
        <b/>
        <sz val="10"/>
        <rFont val="Calibri"/>
        <family val="2"/>
      </rPr>
      <t>Bus-Bar Arrangements</t>
    </r>
  </si>
  <si>
    <t>Amperes, for 6101-T61 Alloy 57% I ACS Conductivity (see footnotes!</t>
  </si>
  <si>
    <t>Size (Inches)</t>
  </si>
  <si>
    <t>[]</t>
  </si>
  <si>
    <t>1 Bar</t>
  </si>
  <si>
    <t>[][]</t>
  </si>
  <si>
    <t>2 Bars</t>
  </si>
  <si>
    <t>[][][]</t>
  </si>
  <si>
    <t>3 Bars</t>
  </si>
  <si>
    <t>[][][][]</t>
  </si>
  <si>
    <t>4 Bars</t>
  </si>
  <si>
    <t>¼ X 1</t>
  </si>
  <si>
    <t>308</t>
  </si>
  <si>
    <t>887</t>
  </si>
  <si>
    <t>1168</t>
  </si>
  <si>
    <t>1½</t>
  </si>
  <si>
    <t>429</t>
  </si>
  <si>
    <t>1194</t>
  </si>
  <si>
    <t>1561</t>
  </si>
  <si>
    <t>545</t>
  </si>
  <si>
    <t>1021</t>
  </si>
  <si>
    <t>1480</t>
  </si>
  <si>
    <t>1915</t>
  </si>
  <si>
    <t>768</t>
  </si>
  <si>
    <t>1410</t>
  </si>
  <si>
    <t>2000</t>
  </si>
  <si>
    <t>2530</t>
  </si>
  <si>
    <t>980</t>
  </si>
  <si>
    <t>1760</t>
  </si>
  <si>
    <t>2462</t>
  </si>
  <si>
    <t>3081</t>
  </si>
  <si>
    <t>1184</t>
  </si>
  <si>
    <t>2092</t>
  </si>
  <si>
    <t>2905</t>
  </si>
  <si>
    <t>3625</t>
  </si>
  <si>
    <t>1381</t>
  </si>
  <si>
    <t>2413</t>
  </si>
  <si>
    <t>3338</t>
  </si>
  <si>
    <t>4146</t>
  </si>
  <si>
    <t>7</t>
  </si>
  <si>
    <t>3034</t>
  </si>
  <si>
    <t>4183</t>
  </si>
  <si>
    <t>5152</t>
  </si>
  <si>
    <t>⅜ X 2</t>
  </si>
  <si>
    <t>678</t>
  </si>
  <si>
    <t>1278</t>
  </si>
  <si>
    <t>1831</t>
  </si>
  <si>
    <t>2332</t>
  </si>
  <si>
    <t>941</t>
  </si>
  <si>
    <t>1709</t>
  </si>
  <si>
    <t>2384</t>
  </si>
  <si>
    <t>2946</t>
  </si>
  <si>
    <t>1191</t>
  </si>
  <si>
    <t>2099</t>
  </si>
  <si>
    <t>2893</t>
  </si>
  <si>
    <t>3574</t>
  </si>
  <si>
    <t>1429</t>
  </si>
  <si>
    <t>2483</t>
  </si>
  <si>
    <t>3387</t>
  </si>
  <si>
    <t>4178</t>
  </si>
  <si>
    <t>1657</t>
  </si>
  <si>
    <t>3857</t>
  </si>
  <si>
    <t>4765</t>
  </si>
  <si>
    <t>8</t>
  </si>
  <si>
    <t>2098</t>
  </si>
  <si>
    <t>3569</t>
  </si>
  <si>
    <t>4774</t>
  </si>
  <si>
    <t>5875</t>
  </si>
  <si>
    <t>10</t>
  </si>
  <si>
    <t>2534</t>
  </si>
  <si>
    <t>4239</t>
  </si>
  <si>
    <t>5632</t>
  </si>
  <si>
    <t>6941</t>
  </si>
  <si>
    <t>½ X 3</t>
  </si>
  <si>
    <t>1074</t>
  </si>
  <si>
    <t>1991</t>
  </si>
  <si>
    <t>2742</t>
  </si>
  <si>
    <t>3297</t>
  </si>
  <si>
    <t>1369</t>
  </si>
  <si>
    <t>2416</t>
  </si>
  <si>
    <t>3264</t>
  </si>
  <si>
    <t>3940</t>
  </si>
  <si>
    <t>1634</t>
  </si>
  <si>
    <t>2828</t>
  </si>
  <si>
    <t>3778</t>
  </si>
  <si>
    <t>4580</t>
  </si>
  <si>
    <t>1892</t>
  </si>
  <si>
    <t>3230</t>
  </si>
  <si>
    <t>4284</t>
  </si>
  <si>
    <t>5210</t>
  </si>
  <si>
    <t>2393</t>
  </si>
  <si>
    <t>4014</t>
  </si>
  <si>
    <t>5276</t>
  </si>
  <si>
    <t>6246</t>
  </si>
  <si>
    <t>2880</t>
  </si>
  <si>
    <t>4779</t>
  </si>
  <si>
    <t>6256</t>
  </si>
  <si>
    <t>7579</t>
  </si>
  <si>
    <t>300</t>
  </si>
  <si>
    <t>580</t>
  </si>
  <si>
    <t>765</t>
  </si>
  <si>
    <t>880</t>
  </si>
  <si>
    <t>416</t>
  </si>
  <si>
    <t>785</t>
  </si>
  <si>
    <t>1020</t>
  </si>
  <si>
    <t>1180</t>
  </si>
  <si>
    <t>530</t>
  </si>
  <si>
    <t>1280</t>
  </si>
  <si>
    <t>1460</t>
  </si>
  <si>
    <t>735</t>
  </si>
  <si>
    <t>1310</t>
  </si>
  <si>
    <t>1700</t>
  </si>
  <si>
    <t>1940</t>
  </si>
  <si>
    <t>930</t>
  </si>
  <si>
    <t>1600</t>
  </si>
  <si>
    <t>2050</t>
  </si>
  <si>
    <t>2330</t>
  </si>
  <si>
    <t>1120</t>
  </si>
  <si>
    <t>1830</t>
  </si>
  <si>
    <t>2610</t>
  </si>
  <si>
    <t>1270</t>
  </si>
  <si>
    <t>2010</t>
  </si>
  <si>
    <t>2540</t>
  </si>
  <si>
    <t>2800</t>
  </si>
  <si>
    <t>2320</t>
  </si>
  <si>
    <t>2840</t>
  </si>
  <si>
    <t>3080</t>
  </si>
  <si>
    <t>660</t>
  </si>
  <si>
    <t>1170</t>
  </si>
  <si>
    <t>1490</t>
  </si>
  <si>
    <t>905</t>
  </si>
  <si>
    <t>1550</t>
  </si>
  <si>
    <t>1960</t>
  </si>
  <si>
    <t>2220</t>
  </si>
  <si>
    <t>1130</t>
  </si>
  <si>
    <t>1860</t>
  </si>
  <si>
    <t>2340</t>
  </si>
  <si>
    <t>2630</t>
  </si>
  <si>
    <t>1340</t>
  </si>
  <si>
    <t>2110</t>
  </si>
  <si>
    <t>2650</t>
  </si>
  <si>
    <t>2940</t>
  </si>
  <si>
    <t>3200</t>
  </si>
  <si>
    <t>1820</t>
  </si>
  <si>
    <t>2700</t>
  </si>
  <si>
    <t>3270</t>
  </si>
  <si>
    <t>3490</t>
  </si>
  <si>
    <t>1050</t>
  </si>
  <si>
    <t>1650</t>
  </si>
  <si>
    <t>2080</t>
  </si>
  <si>
    <t>1300</t>
  </si>
  <si>
    <t>2470</t>
  </si>
  <si>
    <t>2750</t>
  </si>
  <si>
    <t>2240</t>
  </si>
  <si>
    <t>2780</t>
  </si>
  <si>
    <t>3090</t>
  </si>
  <si>
    <t>1710</t>
  </si>
  <si>
    <t>2490</t>
  </si>
  <si>
    <t>3050</t>
  </si>
  <si>
    <t>3330</t>
  </si>
  <si>
    <t>2900</t>
  </si>
  <si>
    <t>3720</t>
  </si>
  <si>
    <t>EXTRA HEAVY PIPE SIZES</t>
  </si>
  <si>
    <t>1.050</t>
  </si>
  <si>
    <t>0.625</t>
  </si>
  <si>
    <t>CURRENT RATINGS IN AMPERES*</t>
  </si>
  <si>
    <t>Outside Diameter (Inches)</t>
  </si>
  <si>
    <t>30° C Rise</t>
  </si>
  <si>
    <t>40° C Rise</t>
  </si>
  <si>
    <t>50° C Rise</t>
  </si>
  <si>
    <t>STANDARD PIPE SIZES</t>
  </si>
  <si>
    <t>Nominal Size</t>
  </si>
  <si>
    <r>
      <t>Ampacity @ 40</t>
    </r>
    <r>
      <rPr>
        <sz val="11"/>
        <color theme="1"/>
        <rFont val="Calibri"/>
        <family val="2"/>
      </rPr>
      <t>°</t>
    </r>
    <r>
      <rPr>
        <sz val="11"/>
        <color theme="1"/>
        <rFont val="Calibri"/>
        <family val="2"/>
        <scheme val="minor"/>
      </rPr>
      <t>C rise over 30</t>
    </r>
    <r>
      <rPr>
        <sz val="11"/>
        <color theme="1"/>
        <rFont val="Calibri"/>
        <family val="2"/>
      </rPr>
      <t>°C, 2fps wind</t>
    </r>
  </si>
  <si>
    <r>
      <t>* 40</t>
    </r>
    <r>
      <rPr>
        <sz val="11"/>
        <color theme="1"/>
        <rFont val="Calibri"/>
        <family val="2"/>
      </rPr>
      <t>°C Ambient, 98% Conductivity, 60Hz, 2fps horizontal wind</t>
    </r>
  </si>
  <si>
    <t>Aluminum, 6063-T6 Alloy, Sch 40, 48" Spacing, 24kA</t>
  </si>
  <si>
    <t>Copper, Sch 40, 48" Spacing, 24kA</t>
  </si>
  <si>
    <t>Al, 6063-T6 Alloy</t>
  </si>
  <si>
    <t>Physical &amp; Electrical Properties of Integral-Web Channel</t>
  </si>
  <si>
    <t>A in</t>
  </si>
  <si>
    <t>9</t>
  </si>
  <si>
    <t>B in</t>
  </si>
  <si>
    <t>0.550</t>
  </si>
  <si>
    <t>0.500</t>
  </si>
  <si>
    <t>Area sq in</t>
  </si>
  <si>
    <t>2.439</t>
  </si>
  <si>
    <t>3.781</t>
  </si>
  <si>
    <t>4.460</t>
  </si>
  <si>
    <t>4.780</t>
  </si>
  <si>
    <t>6.020</t>
  </si>
  <si>
    <t>6.950</t>
  </si>
  <si>
    <t>7.600</t>
  </si>
  <si>
    <t>8.600</t>
  </si>
  <si>
    <t>11.22</t>
  </si>
  <si>
    <t>12.84</t>
  </si>
  <si>
    <t>9.080</t>
  </si>
  <si>
    <t>11.75</t>
  </si>
  <si>
    <t>16.12</t>
  </si>
  <si>
    <t>20.04</t>
  </si>
  <si>
    <t>23.50</t>
  </si>
  <si>
    <t>Weight Ib/ft</t>
  </si>
  <si>
    <t>2.87</t>
  </si>
  <si>
    <t>4.45</t>
  </si>
  <si>
    <t>5.25</t>
  </si>
  <si>
    <t>5.62</t>
  </si>
  <si>
    <t>7.10</t>
  </si>
  <si>
    <t>8.17</t>
  </si>
  <si>
    <t>8.94</t>
  </si>
  <si>
    <t>10.15</t>
  </si>
  <si>
    <t>13.19</t>
  </si>
  <si>
    <t>15.10</t>
  </si>
  <si>
    <t>10.68</t>
  </si>
  <si>
    <t>13.82</t>
  </si>
  <si>
    <t>18.96</t>
  </si>
  <si>
    <t>23.57</t>
  </si>
  <si>
    <t>27.64</t>
  </si>
  <si>
    <t>3.876</t>
  </si>
  <si>
    <t>5.788</t>
  </si>
  <si>
    <t>6.892</t>
  </si>
  <si>
    <t>16.35</t>
  </si>
  <si>
    <t>14.50</t>
  </si>
  <si>
    <t>22.91</t>
  </si>
  <si>
    <t>25.19</t>
  </si>
  <si>
    <t>29.73</t>
  </si>
  <si>
    <t>40.05</t>
  </si>
  <si>
    <t>64.83</t>
  </si>
  <si>
    <t>52.88</t>
  </si>
  <si>
    <t>66.84</t>
  </si>
  <si>
    <t>103.5</t>
  </si>
  <si>
    <t>162.3</t>
  </si>
  <si>
    <t>255.6</t>
  </si>
  <si>
    <t>6.213</t>
  </si>
  <si>
    <t>9.213</t>
  </si>
  <si>
    <t>10.94</t>
  </si>
  <si>
    <t>12.74</t>
  </si>
  <si>
    <t>14.00</t>
  </si>
  <si>
    <t>17.45</t>
  </si>
  <si>
    <t>29.78</t>
  </si>
  <si>
    <t>45.98</t>
  </si>
  <si>
    <t>60.86</t>
  </si>
  <si>
    <t>95.67</t>
  </si>
  <si>
    <t>37.59</t>
  </si>
  <si>
    <t>46.67</t>
  </si>
  <si>
    <t>152.3</t>
  </si>
  <si>
    <t>240.1</t>
  </si>
  <si>
    <t>362.4</t>
  </si>
  <si>
    <t>DC Resistance Rdc-20°C microhms per ft</t>
  </si>
  <si>
    <t>6.88</t>
  </si>
  <si>
    <t>4.42</t>
  </si>
  <si>
    <t>3.50</t>
  </si>
  <si>
    <t>2.78</t>
  </si>
  <si>
    <t>2.41</t>
  </si>
  <si>
    <t>2.20</t>
  </si>
  <si>
    <t>1.95</t>
  </si>
  <si>
    <t>1.49</t>
  </si>
  <si>
    <t>1.30</t>
  </si>
  <si>
    <t>1.84</t>
  </si>
  <si>
    <t>1.42</t>
  </si>
  <si>
    <t>0.83</t>
  </si>
  <si>
    <t>0.71</t>
  </si>
  <si>
    <t>Current Rating DC 70°C e=0.35 Indoors</t>
  </si>
  <si>
    <t>2260</t>
  </si>
  <si>
    <t>2810</t>
  </si>
  <si>
    <t>3480</t>
  </si>
  <si>
    <t>3900</t>
  </si>
  <si>
    <t>4200</t>
  </si>
  <si>
    <t>4500</t>
  </si>
  <si>
    <t>5020</t>
  </si>
  <si>
    <t>5730</t>
  </si>
  <si>
    <t>6530</t>
  </si>
  <si>
    <t>5350</t>
  </si>
  <si>
    <t>6090</t>
  </si>
  <si>
    <t>7740</t>
  </si>
  <si>
    <t>9060</t>
  </si>
  <si>
    <t>10260</t>
  </si>
  <si>
    <t>Inductive Reactance Xa-60Hz 1 ft spacing microhms per ft</t>
  </si>
  <si>
    <t>39.02</t>
  </si>
  <si>
    <t>39,76</t>
  </si>
  <si>
    <t>40.80</t>
  </si>
  <si>
    <t>34.80</t>
  </si>
  <si>
    <t>36.60</t>
  </si>
  <si>
    <t>....</t>
  </si>
  <si>
    <t>32.50</t>
  </si>
  <si>
    <t>27.60</t>
  </si>
  <si>
    <t>31.40</t>
  </si>
  <si>
    <t>29.10</t>
  </si>
  <si>
    <t>30.00</t>
  </si>
  <si>
    <t>24.70</t>
  </si>
  <si>
    <t>21.60</t>
  </si>
  <si>
    <t>19.10</t>
  </si>
  <si>
    <t>Rac/ RDC70°C 60HZ</t>
  </si>
  <si>
    <t>1.020</t>
  </si>
  <si>
    <t>1.035</t>
  </si>
  <si>
    <t>1.080</t>
  </si>
  <si>
    <t>1.090</t>
  </si>
  <si>
    <t>1.110</t>
  </si>
  <si>
    <t>1.220</t>
  </si>
  <si>
    <t>1.210</t>
  </si>
  <si>
    <t>1.120</t>
  </si>
  <si>
    <t>1.280</t>
  </si>
  <si>
    <t>1.260</t>
  </si>
  <si>
    <t>1.370</t>
  </si>
  <si>
    <t>1.420</t>
  </si>
  <si>
    <t>AC 60 Hz Resistance Rac-70°C microhms per ft</t>
  </si>
  <si>
    <t>7.017</t>
  </si>
  <si>
    <t>4.579</t>
  </si>
  <si>
    <t>3.940</t>
  </si>
  <si>
    <t>3.670</t>
  </si>
  <si>
    <t>3.000</t>
  </si>
  <si>
    <t>2.630</t>
  </si>
  <si>
    <t>2.440</t>
  </si>
  <si>
    <t>2.160</t>
  </si>
  <si>
    <t>1.820</t>
  </si>
  <si>
    <t>1.570</t>
  </si>
  <si>
    <t>2.064</t>
  </si>
  <si>
    <t>1.310</t>
  </si>
  <si>
    <t>1.140</t>
  </si>
  <si>
    <t>1.010</t>
  </si>
  <si>
    <t>Current Rating AC-60HZ</t>
  </si>
  <si>
    <t>Indoor e=0.35</t>
  </si>
  <si>
    <t>2276</t>
  </si>
  <si>
    <t>2980</t>
  </si>
  <si>
    <t>3400</t>
  </si>
  <si>
    <t>3760</t>
  </si>
  <si>
    <t>4020</t>
  </si>
  <si>
    <t>4320</t>
  </si>
  <si>
    <t>4760</t>
  </si>
  <si>
    <t>5190</t>
  </si>
  <si>
    <t>5940</t>
  </si>
  <si>
    <t>5060</t>
  </si>
  <si>
    <t>5380</t>
  </si>
  <si>
    <t>6890</t>
  </si>
  <si>
    <t>8610</t>
  </si>
  <si>
    <t>2520</t>
  </si>
  <si>
    <t>3115</t>
  </si>
  <si>
    <t>3360</t>
  </si>
  <si>
    <t>3780</t>
  </si>
  <si>
    <t>4180</t>
  </si>
  <si>
    <t>4470</t>
  </si>
  <si>
    <t>4800</t>
  </si>
  <si>
    <t>5270</t>
  </si>
  <si>
    <t>5740</t>
  </si>
  <si>
    <t>6540</t>
  </si>
  <si>
    <t>5560</t>
  </si>
  <si>
    <t>5910</t>
  </si>
  <si>
    <t>7550</t>
  </si>
  <si>
    <t>8450</t>
  </si>
  <si>
    <t>9350</t>
  </si>
  <si>
    <t>1.    Current ratings are based on 6101-T61 alloy with standard vent-holes in web. For 6101-T6 reduce the rating by 2 percent. Indoor ratings are based on 30°C rise over</t>
  </si>
  <si>
    <t>40°C ambient in still but unconfined air, normally oxidized surface (e=0.35) and similarly for outdoor ratings, except 2 ft/sec cross wind (e=0.50). Horizontal mounting is</t>
  </si>
  <si>
    <t>assumed with spacing sufficient to eliminate proximity effects, generally assumed to be 18-in. or over. For temperature rise of 50°C above 40°C ambient, the indoor ratings</t>
  </si>
  <si>
    <t>for 30°C may be increased about 30 percent. Indoor ratings (D-C and A-C) calculated by computer and verified by test rounded. Outdoor ratings are calculations only.</t>
  </si>
  <si>
    <t>2.    For vent and notch arrangements, consult your AFL Sales Representative. The interior perimeter varies according to the washer diameters that are to be accommodated, and</t>
  </si>
  <si>
    <t>as to their location per NEMA spacing. The 12 in. x 12 in. size is a opposite of two symmetric extrusions bolted together.</t>
  </si>
  <si>
    <r>
      <t xml:space="preserve">Bus Conductors - </t>
    </r>
    <r>
      <rPr>
        <sz val="11"/>
        <rFont val="Trebuchet MS"/>
        <family val="2"/>
      </rPr>
      <t>6101-T6 Alloy 55.0% IACS Conductivity (minimum)</t>
    </r>
  </si>
  <si>
    <t>T in</t>
  </si>
  <si>
    <r>
      <t>Moment of Inertia, in</t>
    </r>
    <r>
      <rPr>
        <vertAlign val="superscript"/>
        <sz val="11"/>
        <rFont val="Arial"/>
        <family val="2"/>
      </rPr>
      <t>4</t>
    </r>
  </si>
  <si>
    <t>Ix-x</t>
  </si>
  <si>
    <t>Iy-y</t>
  </si>
  <si>
    <t>Outdoor 
e= 0.50</t>
  </si>
  <si>
    <t>Size (AWG)</t>
  </si>
  <si>
    <t>Stranding</t>
  </si>
  <si>
    <t>Stranding Class</t>
  </si>
  <si>
    <t>Weight (lbs/1000 ft)</t>
  </si>
  <si>
    <t>Diameter (mils)</t>
  </si>
  <si>
    <t>Hard Drawn</t>
  </si>
  <si>
    <t>Medium-Hard Drawn</t>
  </si>
  <si>
    <t>Soft-Drawn (Annealed)</t>
  </si>
  <si>
    <t>Individual Wires</t>
  </si>
  <si>
    <t>Complete Conductor</t>
  </si>
  <si>
    <t>Rated Strength (lbs)</t>
  </si>
  <si>
    <t>DC Resistance (ohms/1000 ft) @20°C</t>
  </si>
  <si>
    <t>STRANDED</t>
  </si>
  <si>
    <t>AB</t>
  </si>
  <si>
    <t>A. AA</t>
  </si>
  <si>
    <t>B4</t>
  </si>
  <si>
    <t>B2</t>
  </si>
  <si>
    <t>AAA</t>
  </si>
  <si>
    <t>■Ampacity based on 75*C conductor temperature; 25*C ambient temperature; 2 ft./sec. wind in sun.</t>
  </si>
  <si>
    <t>2/0</t>
  </si>
  <si>
    <t>3/0</t>
  </si>
  <si>
    <t>250</t>
  </si>
  <si>
    <t>350</t>
  </si>
  <si>
    <t>500</t>
  </si>
  <si>
    <t>600</t>
  </si>
  <si>
    <t>750</t>
  </si>
  <si>
    <t>1000</t>
  </si>
  <si>
    <t>19</t>
  </si>
  <si>
    <t>37</t>
  </si>
  <si>
    <t>61</t>
  </si>
  <si>
    <t>326.1</t>
  </si>
  <si>
    <t>410.9</t>
  </si>
  <si>
    <t>518.1</t>
  </si>
  <si>
    <t>553.3</t>
  </si>
  <si>
    <t>771.9</t>
  </si>
  <si>
    <t>926.2</t>
  </si>
  <si>
    <t>1080.6</t>
  </si>
  <si>
    <t>1543.8</t>
  </si>
  <si>
    <t>1852.5</t>
  </si>
  <si>
    <t>2315.6</t>
  </si>
  <si>
    <t>3087.5</t>
  </si>
  <si>
    <t>123</t>
  </si>
  <si>
    <t>138</t>
  </si>
  <si>
    <t>155</t>
  </si>
  <si>
    <t>174</t>
  </si>
  <si>
    <t>106</t>
  </si>
  <si>
    <t>115</t>
  </si>
  <si>
    <t>126</t>
  </si>
  <si>
    <t>136</t>
  </si>
  <si>
    <t>116</t>
  </si>
  <si>
    <t>127</t>
  </si>
  <si>
    <t>111</t>
  </si>
  <si>
    <t>128</t>
  </si>
  <si>
    <t>368</t>
  </si>
  <si>
    <t>414</t>
  </si>
  <si>
    <t>418</t>
  </si>
  <si>
    <t>464</t>
  </si>
  <si>
    <t>522</t>
  </si>
  <si>
    <t>528</t>
  </si>
  <si>
    <t>574</t>
  </si>
  <si>
    <t>575</t>
  </si>
  <si>
    <t>628</t>
  </si>
  <si>
    <t>679</t>
  </si>
  <si>
    <t>814</t>
  </si>
  <si>
    <t>891</t>
  </si>
  <si>
    <t>998</t>
  </si>
  <si>
    <t>1152</t>
  </si>
  <si>
    <t>4752</t>
  </si>
  <si>
    <t>5926</t>
  </si>
  <si>
    <t>5690</t>
  </si>
  <si>
    <t>7366</t>
  </si>
  <si>
    <t>9154</t>
  </si>
  <si>
    <t>9617</t>
  </si>
  <si>
    <t>11360</t>
  </si>
  <si>
    <t>11600</t>
  </si>
  <si>
    <t>13510</t>
  </si>
  <si>
    <t>15590</t>
  </si>
  <si>
    <t>22510</t>
  </si>
  <si>
    <t>27020</t>
  </si>
  <si>
    <t>34090</t>
  </si>
  <si>
    <t>45030</t>
  </si>
  <si>
    <t>1042</t>
  </si>
  <si>
    <t>08267</t>
  </si>
  <si>
    <t>06556</t>
  </si>
  <si>
    <t>05199</t>
  </si>
  <si>
    <t>04400</t>
  </si>
  <si>
    <t>03667</t>
  </si>
  <si>
    <t>03143</t>
  </si>
  <si>
    <t>02200</t>
  </si>
  <si>
    <t>01834</t>
  </si>
  <si>
    <t>01467</t>
  </si>
  <si>
    <t>01100</t>
  </si>
  <si>
    <t>3705</t>
  </si>
  <si>
    <t>4640</t>
  </si>
  <si>
    <t>5812</t>
  </si>
  <si>
    <t>7278</t>
  </si>
  <si>
    <t>7479</t>
  </si>
  <si>
    <t>8836</t>
  </si>
  <si>
    <t>8952</t>
  </si>
  <si>
    <t>10530</t>
  </si>
  <si>
    <t>12200</t>
  </si>
  <si>
    <t>17550</t>
  </si>
  <si>
    <t>21060</t>
  </si>
  <si>
    <t>26510</t>
  </si>
  <si>
    <t>35100</t>
  </si>
  <si>
    <t>.1037</t>
  </si>
  <si>
    <t>.08224</t>
  </si>
  <si>
    <t>.06522</t>
  </si>
  <si>
    <t>.05172</t>
  </si>
  <si>
    <t>.04378</t>
  </si>
  <si>
    <t>.03648</t>
  </si>
  <si>
    <t>.03127</t>
  </si>
  <si>
    <t>.02189</t>
  </si>
  <si>
    <t>.01825</t>
  </si>
  <si>
    <t>.01459</t>
  </si>
  <si>
    <t>.01094</t>
  </si>
  <si>
    <t>4062</t>
  </si>
  <si>
    <t>4024</t>
  </si>
  <si>
    <t>5118</t>
  </si>
  <si>
    <t>5459</t>
  </si>
  <si>
    <t>5453</t>
  </si>
  <si>
    <t>7627</t>
  </si>
  <si>
    <t>7940</t>
  </si>
  <si>
    <t>9160</t>
  </si>
  <si>
    <t>10680</t>
  </si>
  <si>
    <t>15240</t>
  </si>
  <si>
    <t>18300</t>
  </si>
  <si>
    <t>22890</t>
  </si>
  <si>
    <t>30500</t>
  </si>
  <si>
    <t>.1002</t>
  </si>
  <si>
    <t>07949</t>
  </si>
  <si>
    <t>06304</t>
  </si>
  <si>
    <t>04999</t>
  </si>
  <si>
    <t>04231</t>
  </si>
  <si>
    <t>03526</t>
  </si>
  <si>
    <t>03022</t>
  </si>
  <si>
    <t>02116</t>
  </si>
  <si>
    <t>01763</t>
  </si>
  <si>
    <t>01410</t>
  </si>
  <si>
    <t>01058</t>
  </si>
  <si>
    <t>310</t>
  </si>
  <si>
    <t>355</t>
  </si>
  <si>
    <t>410</t>
  </si>
  <si>
    <t>480</t>
  </si>
  <si>
    <t>590</t>
  </si>
  <si>
    <t>650</t>
  </si>
  <si>
    <t>810</t>
  </si>
  <si>
    <t>910</t>
  </si>
  <si>
    <t>1040</t>
  </si>
  <si>
    <t>1240</t>
  </si>
  <si>
    <t>Allowable Ampacity</t>
  </si>
  <si>
    <t>Stranded Copper Conductor</t>
  </si>
  <si>
    <t>Copper Pipe Bus</t>
  </si>
  <si>
    <t>lnside Diameter (Inches)</t>
  </si>
  <si>
    <t>Physical &amp; Electrical Properties of Uniform-Thickness</t>
  </si>
  <si>
    <t>Size (3)</t>
  </si>
  <si>
    <t>W in</t>
  </si>
  <si>
    <t>3 1/4</t>
  </si>
  <si>
    <t>4 1/2</t>
  </si>
  <si>
    <t>1.57</t>
  </si>
  <si>
    <t>2.85</t>
  </si>
  <si>
    <t>3.60</t>
  </si>
  <si>
    <t>1.83</t>
  </si>
  <si>
    <t>2.27</t>
  </si>
  <si>
    <t>3.36</t>
  </si>
  <si>
    <t>3.80</t>
  </si>
  <si>
    <t>4.24</t>
  </si>
  <si>
    <t>lx or y</t>
  </si>
  <si>
    <t>1.60</t>
  </si>
  <si>
    <t>3.02</t>
  </si>
  <si>
    <t>4.35</t>
  </si>
  <si>
    <t>6.31</t>
  </si>
  <si>
    <t>8.75</t>
  </si>
  <si>
    <t>Iz</t>
  </si>
  <si>
    <t>0.65</t>
  </si>
  <si>
    <t>1.75</t>
  </si>
  <si>
    <t>2.61</t>
  </si>
  <si>
    <t>Minimum Distance to Neutral Axis</t>
  </si>
  <si>
    <t>x or y</t>
  </si>
  <si>
    <t>1.09</t>
  </si>
  <si>
    <t>1.14</t>
  </si>
  <si>
    <t>1.26</t>
  </si>
  <si>
    <t>1.39</t>
  </si>
  <si>
    <t>z</t>
  </si>
  <si>
    <t>1.51</t>
  </si>
  <si>
    <t>1.77</t>
  </si>
  <si>
    <t>1.96</t>
  </si>
  <si>
    <t>Xa - 60 Hz Inductive Reactance 1 -ft Spacing microhms/ft</t>
  </si>
  <si>
    <t>51.41</t>
  </si>
  <si>
    <t>46.60</t>
  </si>
  <si>
    <t>46.62</t>
  </si>
  <si>
    <t>43.93</t>
  </si>
  <si>
    <t>41.52</t>
  </si>
  <si>
    <t>DC Resistance at 20°C microhms/ft</t>
  </si>
  <si>
    <t>11.20</t>
  </si>
  <si>
    <t>9.07</t>
  </si>
  <si>
    <t>6.14</t>
  </si>
  <si>
    <t>4.86</t>
  </si>
  <si>
    <t>Rac/Rdc at 70°C 60 Hz</t>
  </si>
  <si>
    <t>1.024</t>
  </si>
  <si>
    <t>1.045</t>
  </si>
  <si>
    <t>1.115</t>
  </si>
  <si>
    <t>1.145</t>
  </si>
  <si>
    <t>1.175</t>
  </si>
  <si>
    <t>AC Resistance at 70°C 60Hz microhms/ft</t>
  </si>
  <si>
    <t>11.49</t>
  </si>
  <si>
    <t>9.46</t>
  </si>
  <si>
    <t>6.85</t>
  </si>
  <si>
    <t>6.20</t>
  </si>
  <si>
    <t>5.71</t>
  </si>
  <si>
    <t>AC Current Rating 60 Hz Amp (1)</t>
  </si>
  <si>
    <t>1850</t>
  </si>
  <si>
    <t>2250</t>
  </si>
  <si>
    <t>Outdoor e=0.50</t>
  </si>
  <si>
    <t>1902</t>
  </si>
  <si>
    <t>2236</t>
  </si>
  <si>
    <t>2654</t>
  </si>
  <si>
    <t>2885</t>
  </si>
  <si>
    <t>3130</t>
  </si>
  <si>
    <r>
      <t>Moment of Inertia in</t>
    </r>
    <r>
      <rPr>
        <b/>
        <vertAlign val="superscript"/>
        <sz val="11"/>
        <rFont val="Arial"/>
        <family val="2"/>
      </rPr>
      <t>4</t>
    </r>
  </si>
  <si>
    <t>Indoor current ratings are based on 30°C rise over 40°C ambient in still but unconfined air, normally oxidized surface (e=0.35). Outdoor ratings are based similarly, but with 2 ft/sec crosswind (e=0.50). Horizontal mounting is assumed with spacing sufficient to eliminate proximity effects, generally assumed to be 18-in. or over. Indoor ratings based on work by House and Tuttle. Outdoor ratings from IEEE paper by Prager, Pemberton, Craig and Bleshman.</t>
  </si>
  <si>
    <t>Back-to-back angles are to be considered as separate members; not as a composite.</t>
  </si>
  <si>
    <t>Alignment grooves are extruded to facilitate centering of holes according to NEMA standard spacings.</t>
  </si>
  <si>
    <t>A modification of this design has a lug at top that does not interfere with bolting, yet it strengthens the shape against tendency to roll-over to the z-z axis in long spans subjected to large lateral short circuit forces. For equal weight of shape, the z-z radius of gyration is increased by 20 percent. The stress that causes roll-over is thereby increased about 40 percent.</t>
  </si>
  <si>
    <t>Ratings based on 30°C rise over 40°C ambient in still but confined air (e=0.35), corresponding to usual indoor temperature. Vertical bar ampacity based on work by House and Tuttle. Horizontal bar ampacity from industry sources.</t>
  </si>
  <si>
    <t>Space between bars is assumed equal bar thickness.</t>
  </si>
  <si>
    <t>For ac phase spacings less than 18 inches an allowance for proximity effect must be made.</t>
  </si>
  <si>
    <t>Ratings are based on horizontal mounting, in air with no attachments.</t>
  </si>
  <si>
    <t>Note:  Spans should be applied only to specified conditions.</t>
  </si>
  <si>
    <t>Wind, psf:</t>
  </si>
  <si>
    <t>Mod of Elast E:</t>
  </si>
  <si>
    <t>Radial Ice (In.):</t>
  </si>
  <si>
    <t>Max Fiber Stress Fb:</t>
  </si>
  <si>
    <t>Kde:</t>
  </si>
  <si>
    <t>Kse:</t>
  </si>
  <si>
    <r>
      <t xml:space="preserve">Angle </t>
    </r>
    <r>
      <rPr>
        <b/>
        <sz val="15"/>
        <rFont val="Calibri"/>
        <family val="2"/>
      </rPr>
      <t xml:space="preserve">BUS </t>
    </r>
    <r>
      <rPr>
        <b/>
        <sz val="21"/>
        <rFont val="Calibri"/>
        <family val="2"/>
      </rPr>
      <t xml:space="preserve">Conductors - </t>
    </r>
    <r>
      <rPr>
        <b/>
        <sz val="15"/>
        <rFont val="Calibri"/>
        <family val="2"/>
      </rPr>
      <t xml:space="preserve">6101-T6 alloy 55.0% lACS Conductivity (minimum) </t>
    </r>
  </si>
  <si>
    <t>4"x4" IWCB</t>
  </si>
  <si>
    <t xml:space="preserve">4"x6" IWCB </t>
  </si>
  <si>
    <t>8"x8" IWCB</t>
  </si>
  <si>
    <t>1 - 500 MCM CU</t>
  </si>
  <si>
    <t>1 - 750 MCM CU</t>
  </si>
  <si>
    <t>1 -1000 MCM CU</t>
  </si>
  <si>
    <t>1/4"x4" Al Bar</t>
  </si>
  <si>
    <t>1/4"x5" Al Bar</t>
  </si>
  <si>
    <t>3-1/4"x3-1/4"x1/4" Al Angle</t>
  </si>
  <si>
    <t>4"x4"x1/4" Al Angle</t>
  </si>
  <si>
    <t>NEMA Clearances for Outdoor Substations</t>
  </si>
  <si>
    <t>Note:</t>
  </si>
  <si>
    <t>Current ratings based on 30°C temperature rise over 40°C ambient horizontally mounted conductors with a 2ft/sec crosswind.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</si>
</sst>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_);_(* \(#,##0.0\);_(* &quot;-&quot;??_);_(@_)"/>
    <numFmt numFmtId="165" formatCode="0.0E+00"/>
    <numFmt numFmtId="166" formatCode="0.000"/>
    <numFmt numFmtId="167" formatCode="#,##0.0"/>
    <numFmt numFmtId="168" formatCode="0.0"/>
  </numFmts>
  <fonts count="28" x14ac:knownFonts="1">
    <font>
      <sz val="11"/>
      <color theme="1"/>
      <name val="Calibri"/>
      <family val="2"/>
      <scheme val="minor"/>
    </font>
    <font>
      <sz val="18"/>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Calibri"/>
      <family val="2"/>
      <scheme val="minor"/>
    </font>
    <font>
      <vertAlign val="superscript"/>
      <sz val="11"/>
      <name val="Calibri"/>
      <family val="2"/>
      <scheme val="minor"/>
    </font>
    <font>
      <vertAlign val="subscript"/>
      <sz val="11"/>
      <name val="Calibri"/>
      <family val="2"/>
      <scheme val="minor"/>
    </font>
    <font>
      <sz val="7.5"/>
      <name val="Trebuchet MS"/>
      <family val="2"/>
    </font>
    <font>
      <sz val="7"/>
      <name val="Trebuchet MS"/>
      <family val="2"/>
    </font>
    <font>
      <sz val="11"/>
      <color theme="1"/>
      <name val="Calibri"/>
      <family val="2"/>
    </font>
    <font>
      <sz val="11"/>
      <color theme="1"/>
      <name val="Cambria Math"/>
      <family val="1"/>
    </font>
    <font>
      <sz val="11"/>
      <name val="Arial"/>
      <family val="2"/>
    </font>
    <font>
      <b/>
      <sz val="11"/>
      <name val="Arial"/>
      <family val="2"/>
    </font>
    <font>
      <b/>
      <sz val="18"/>
      <color theme="1"/>
      <name val="Calibri"/>
      <family val="2"/>
      <scheme val="minor"/>
    </font>
    <font>
      <b/>
      <sz val="10"/>
      <name val="Calibri"/>
      <family val="2"/>
    </font>
    <font>
      <sz val="10"/>
      <name val="Calibri"/>
      <family val="2"/>
    </font>
    <font>
      <sz val="12"/>
      <name val="Calibri"/>
      <family val="2"/>
    </font>
    <font>
      <sz val="12"/>
      <name val="Arial"/>
      <family val="2"/>
    </font>
    <font>
      <i/>
      <sz val="12"/>
      <name val="Calibri"/>
      <family val="2"/>
    </font>
    <font>
      <sz val="8"/>
      <name val="Calibri"/>
      <family val="2"/>
    </font>
    <font>
      <b/>
      <sz val="16"/>
      <name val="Trebuchet MS"/>
      <family val="2"/>
    </font>
    <font>
      <sz val="11"/>
      <name val="Trebuchet MS"/>
      <family val="2"/>
    </font>
    <font>
      <vertAlign val="superscript"/>
      <sz val="11"/>
      <name val="Arial"/>
      <family val="2"/>
    </font>
    <font>
      <b/>
      <sz val="14"/>
      <color theme="1"/>
      <name val="Calibri"/>
      <family val="2"/>
      <scheme val="minor"/>
    </font>
    <font>
      <b/>
      <sz val="21"/>
      <name val="Calibri"/>
      <family val="2"/>
    </font>
    <font>
      <b/>
      <sz val="15"/>
      <name val="Calibri"/>
      <family val="2"/>
    </font>
    <font>
      <b/>
      <vertAlign val="superscript"/>
      <sz val="11"/>
      <name val="Arial"/>
      <family val="2"/>
    </font>
  </fonts>
  <fills count="4">
    <fill>
      <patternFill patternType="none"/>
    </fill>
    <fill>
      <patternFill patternType="gray125"/>
    </fill>
    <fill>
      <patternFill patternType="solid">
        <fgColor theme="3" tint="0.59999389629810485"/>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s>
  <cellStyleXfs count="6">
    <xf numFmtId="0" fontId="0" fillId="0" borderId="0"/>
    <xf numFmtId="43" fontId="2" fillId="0" borderId="0" applyFont="0" applyFill="0" applyBorder="0" applyAlignment="0" applyProtection="0"/>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cellStyleXfs>
  <cellXfs count="352">
    <xf numFmtId="0" fontId="0" fillId="0" borderId="0" xfId="0"/>
    <xf numFmtId="49" fontId="0" fillId="0" borderId="0" xfId="0" applyNumberFormat="1"/>
    <xf numFmtId="49" fontId="0" fillId="0" borderId="5" xfId="0" applyNumberFormat="1" applyBorder="1"/>
    <xf numFmtId="49" fontId="0" fillId="0" borderId="7" xfId="0" applyNumberFormat="1" applyBorder="1"/>
    <xf numFmtId="49" fontId="0" fillId="0" borderId="13" xfId="0" applyNumberFormat="1" applyBorder="1"/>
    <xf numFmtId="49" fontId="0" fillId="0" borderId="1" xfId="0" applyNumberFormat="1" applyBorder="1" applyAlignment="1">
      <alignment horizontal="center"/>
    </xf>
    <xf numFmtId="49" fontId="0" fillId="0" borderId="6" xfId="0" applyNumberFormat="1" applyBorder="1" applyAlignment="1">
      <alignment horizontal="center"/>
    </xf>
    <xf numFmtId="49" fontId="0" fillId="0" borderId="8" xfId="0" applyNumberFormat="1" applyBorder="1" applyAlignment="1">
      <alignment horizontal="center"/>
    </xf>
    <xf numFmtId="49" fontId="0" fillId="0" borderId="9" xfId="0" applyNumberFormat="1" applyBorder="1" applyAlignment="1">
      <alignment horizontal="center"/>
    </xf>
    <xf numFmtId="49" fontId="0" fillId="0" borderId="26" xfId="0" applyNumberFormat="1" applyBorder="1" applyAlignment="1">
      <alignment horizontal="center"/>
    </xf>
    <xf numFmtId="49" fontId="0" fillId="0" borderId="27" xfId="0" applyNumberFormat="1" applyBorder="1" applyAlignment="1">
      <alignment horizontal="center"/>
    </xf>
    <xf numFmtId="49" fontId="0" fillId="0" borderId="2" xfId="0" applyNumberFormat="1" applyBorder="1"/>
    <xf numFmtId="49" fontId="0" fillId="0" borderId="3" xfId="0" applyNumberFormat="1" applyBorder="1" applyAlignment="1">
      <alignment horizontal="center"/>
    </xf>
    <xf numFmtId="49" fontId="0" fillId="0" borderId="4" xfId="0" applyNumberFormat="1" applyBorder="1" applyAlignment="1">
      <alignment horizontal="center"/>
    </xf>
    <xf numFmtId="49" fontId="0" fillId="0" borderId="25" xfId="0" applyNumberFormat="1" applyBorder="1"/>
    <xf numFmtId="0" fontId="0" fillId="0" borderId="13"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49" fontId="0" fillId="0" borderId="0" xfId="0" applyNumberFormat="1" applyBorder="1"/>
    <xf numFmtId="0" fontId="0" fillId="0" borderId="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0" xfId="0" applyBorder="1" applyProtection="1"/>
    <xf numFmtId="164" fontId="0" fillId="0" borderId="0" xfId="1" applyNumberFormat="1" applyFont="1"/>
    <xf numFmtId="165" fontId="0" fillId="0" borderId="0" xfId="0" applyNumberFormat="1" applyBorder="1" applyProtection="1"/>
    <xf numFmtId="0" fontId="0" fillId="0" borderId="0" xfId="0" applyAlignment="1">
      <alignment horizontal="right"/>
    </xf>
    <xf numFmtId="2" fontId="0" fillId="0" borderId="0" xfId="0" applyNumberFormat="1"/>
    <xf numFmtId="0" fontId="0" fillId="0" borderId="0" xfId="0" applyAlignment="1">
      <alignment horizontal="center"/>
    </xf>
    <xf numFmtId="0" fontId="0" fillId="0" borderId="7" xfId="0" applyBorder="1" applyAlignment="1">
      <alignment horizontal="center" wrapText="1"/>
    </xf>
    <xf numFmtId="0" fontId="0" fillId="0" borderId="37" xfId="0" applyBorder="1" applyAlignment="1">
      <alignment horizontal="center" wrapText="1"/>
    </xf>
    <xf numFmtId="0" fontId="0" fillId="0" borderId="8" xfId="0" applyBorder="1" applyAlignment="1">
      <alignment horizontal="right" wrapText="1"/>
    </xf>
    <xf numFmtId="0" fontId="0" fillId="0" borderId="9" xfId="0" applyBorder="1" applyAlignment="1">
      <alignment horizontal="right" wrapText="1"/>
    </xf>
    <xf numFmtId="166" fontId="0" fillId="0" borderId="38" xfId="0" applyNumberFormat="1" applyBorder="1" applyAlignment="1">
      <alignment horizontal="center"/>
    </xf>
    <xf numFmtId="0" fontId="0" fillId="0" borderId="11" xfId="0" applyBorder="1"/>
    <xf numFmtId="0" fontId="0" fillId="0" borderId="12" xfId="0" applyBorder="1"/>
    <xf numFmtId="166" fontId="0" fillId="0" borderId="39" xfId="0" applyNumberFormat="1" applyBorder="1" applyAlignment="1">
      <alignment horizontal="center"/>
    </xf>
    <xf numFmtId="0" fontId="0" fillId="0" borderId="1" xfId="0" applyBorder="1"/>
    <xf numFmtId="0" fontId="0" fillId="0" borderId="6" xfId="0" applyBorder="1"/>
    <xf numFmtId="166" fontId="0" fillId="0" borderId="37" xfId="0" applyNumberFormat="1" applyBorder="1" applyAlignment="1">
      <alignment horizontal="center"/>
    </xf>
    <xf numFmtId="0" fontId="0" fillId="0" borderId="8" xfId="0" applyBorder="1"/>
    <xf numFmtId="0" fontId="0" fillId="0" borderId="9" xfId="0" applyBorder="1"/>
    <xf numFmtId="0" fontId="0" fillId="0" borderId="2" xfId="0" applyBorder="1" applyAlignment="1">
      <alignment wrapText="1"/>
    </xf>
    <xf numFmtId="0" fontId="0" fillId="0" borderId="3" xfId="0" applyBorder="1"/>
    <xf numFmtId="0" fontId="0" fillId="0" borderId="4" xfId="0" applyBorder="1"/>
    <xf numFmtId="0" fontId="0" fillId="0" borderId="13" xfId="0" applyBorder="1"/>
    <xf numFmtId="0" fontId="0" fillId="0" borderId="5" xfId="0" applyBorder="1" applyAlignment="1">
      <alignment wrapText="1"/>
    </xf>
    <xf numFmtId="0" fontId="0" fillId="0" borderId="10" xfId="0" applyBorder="1"/>
    <xf numFmtId="0" fontId="0" fillId="0" borderId="5" xfId="0" applyBorder="1"/>
    <xf numFmtId="0" fontId="0" fillId="0" borderId="0" xfId="0" applyAlignment="1">
      <alignment wrapText="1"/>
    </xf>
    <xf numFmtId="0" fontId="0" fillId="0" borderId="7" xfId="0" applyBorder="1"/>
    <xf numFmtId="0" fontId="0" fillId="0" borderId="7" xfId="0" applyBorder="1" applyAlignment="1">
      <alignment wrapText="1"/>
    </xf>
    <xf numFmtId="0" fontId="0" fillId="0" borderId="8" xfId="0" applyBorder="1" applyAlignment="1">
      <alignment wrapText="1"/>
    </xf>
    <xf numFmtId="0" fontId="0" fillId="0" borderId="8" xfId="0" applyBorder="1" applyAlignment="1">
      <alignment horizontal="center" wrapText="1"/>
    </xf>
    <xf numFmtId="0" fontId="4" fillId="0" borderId="0" xfId="2" applyNumberFormat="1" applyFont="1" applyFill="1" applyBorder="1" applyAlignment="1" applyProtection="1">
      <alignment vertical="top"/>
    </xf>
    <xf numFmtId="0" fontId="5" fillId="0" borderId="1" xfId="2" applyNumberFormat="1" applyFont="1" applyFill="1" applyBorder="1" applyAlignment="1" applyProtection="1">
      <alignment horizontal="center" wrapText="1"/>
    </xf>
    <xf numFmtId="0" fontId="5" fillId="0" borderId="1" xfId="2" applyNumberFormat="1" applyFont="1" applyFill="1" applyBorder="1" applyAlignment="1" applyProtection="1">
      <alignment horizontal="left" vertical="top"/>
    </xf>
    <xf numFmtId="0" fontId="5" fillId="0" borderId="1" xfId="2" applyNumberFormat="1" applyFont="1" applyFill="1" applyBorder="1" applyAlignment="1" applyProtection="1">
      <alignment horizontal="center" vertical="top"/>
    </xf>
    <xf numFmtId="0" fontId="5" fillId="0" borderId="1" xfId="2" applyNumberFormat="1" applyFont="1" applyFill="1" applyBorder="1" applyAlignment="1" applyProtection="1">
      <alignment horizontal="center"/>
    </xf>
    <xf numFmtId="0" fontId="5" fillId="0" borderId="1" xfId="2" applyNumberFormat="1" applyFont="1" applyFill="1" applyBorder="1" applyAlignment="1" applyProtection="1">
      <alignment horizontal="left" wrapText="1"/>
    </xf>
    <xf numFmtId="0" fontId="8" fillId="0" borderId="0" xfId="2" applyNumberFormat="1" applyFont="1" applyFill="1" applyBorder="1" applyAlignment="1" applyProtection="1">
      <alignment wrapText="1"/>
    </xf>
    <xf numFmtId="0" fontId="8" fillId="0" borderId="0" xfId="2" applyNumberFormat="1" applyFont="1" applyFill="1" applyBorder="1" applyAlignment="1" applyProtection="1">
      <alignment vertical="top"/>
    </xf>
    <xf numFmtId="0" fontId="9" fillId="0" borderId="0" xfId="2" applyNumberFormat="1" applyFont="1" applyFill="1" applyBorder="1" applyAlignment="1" applyProtection="1">
      <alignment vertical="top"/>
    </xf>
    <xf numFmtId="0" fontId="8" fillId="0" borderId="0" xfId="2" applyNumberFormat="1" applyFont="1" applyFill="1" applyBorder="1" applyAlignment="1" applyProtection="1">
      <alignment horizontal="left" vertical="center" wrapText="1" indent="4"/>
    </xf>
    <xf numFmtId="0" fontId="8" fillId="0" borderId="0" xfId="2" applyNumberFormat="1" applyFont="1" applyFill="1" applyBorder="1" applyAlignment="1" applyProtection="1">
      <alignment horizontal="left" vertical="center" wrapText="1"/>
    </xf>
    <xf numFmtId="43" fontId="0" fillId="0" borderId="0" xfId="0" applyNumberFormat="1"/>
    <xf numFmtId="0" fontId="5" fillId="0" borderId="1" xfId="2" applyNumberFormat="1" applyFont="1" applyFill="1" applyBorder="1" applyAlignment="1" applyProtection="1">
      <alignment horizontal="center" vertical="center"/>
    </xf>
    <xf numFmtId="167" fontId="5" fillId="0" borderId="1" xfId="2" applyNumberFormat="1" applyFont="1" applyFill="1" applyBorder="1" applyAlignment="1" applyProtection="1">
      <alignment horizontal="center"/>
    </xf>
    <xf numFmtId="0" fontId="0" fillId="0" borderId="17" xfId="0" applyBorder="1" applyAlignment="1">
      <alignment wrapText="1"/>
    </xf>
    <xf numFmtId="0" fontId="0" fillId="0" borderId="17" xfId="0" applyBorder="1" applyAlignment="1">
      <alignment horizontal="center" wrapText="1"/>
    </xf>
    <xf numFmtId="168" fontId="5" fillId="0" borderId="1" xfId="2" applyNumberFormat="1" applyFont="1" applyFill="1" applyBorder="1" applyAlignment="1" applyProtection="1">
      <alignment horizontal="center"/>
    </xf>
    <xf numFmtId="168" fontId="5" fillId="0" borderId="1" xfId="2" applyNumberFormat="1" applyFont="1" applyFill="1" applyBorder="1" applyAlignment="1" applyProtection="1">
      <alignment horizontal="center" vertical="center"/>
    </xf>
    <xf numFmtId="1" fontId="5" fillId="0" borderId="1" xfId="2" applyNumberFormat="1" applyFont="1" applyFill="1" applyBorder="1" applyAlignment="1" applyProtection="1">
      <alignment horizontal="center"/>
    </xf>
    <xf numFmtId="1" fontId="5" fillId="0" borderId="1" xfId="2" applyNumberFormat="1" applyFont="1" applyFill="1" applyBorder="1" applyAlignment="1" applyProtection="1">
      <alignment horizontal="center" vertical="center"/>
    </xf>
    <xf numFmtId="2" fontId="0" fillId="0" borderId="0" xfId="0" applyNumberFormat="1" applyBorder="1" applyAlignment="1">
      <alignment horizontal="center"/>
    </xf>
    <xf numFmtId="1" fontId="0" fillId="0" borderId="0" xfId="0" applyNumberFormat="1" applyBorder="1" applyAlignment="1">
      <alignment horizontal="center"/>
    </xf>
    <xf numFmtId="168" fontId="0" fillId="0" borderId="0" xfId="0" applyNumberFormat="1"/>
    <xf numFmtId="168" fontId="0" fillId="0" borderId="0" xfId="0" applyNumberFormat="1" applyAlignment="1">
      <alignment horizontal="right"/>
    </xf>
    <xf numFmtId="0" fontId="0" fillId="0" borderId="0" xfId="0" applyFill="1"/>
    <xf numFmtId="168" fontId="0" fillId="0" borderId="0" xfId="0" applyNumberFormat="1" applyFill="1"/>
    <xf numFmtId="168" fontId="0" fillId="0" borderId="0" xfId="0" applyNumberFormat="1" applyFill="1" applyAlignment="1">
      <alignment horizontal="right"/>
    </xf>
    <xf numFmtId="2" fontId="0" fillId="0" borderId="0" xfId="0" applyNumberFormat="1" applyFill="1"/>
    <xf numFmtId="43" fontId="0" fillId="0" borderId="0" xfId="0" applyNumberFormat="1" applyFill="1"/>
    <xf numFmtId="0" fontId="0" fillId="2" borderId="0" xfId="0" applyFill="1" applyAlignment="1">
      <alignment horizontal="center" wrapText="1"/>
    </xf>
    <xf numFmtId="0" fontId="0" fillId="3" borderId="34" xfId="0" applyFill="1" applyBorder="1" applyAlignment="1" applyProtection="1">
      <alignment horizontal="right"/>
      <protection locked="0"/>
    </xf>
    <xf numFmtId="0" fontId="0" fillId="3" borderId="34" xfId="0" applyFill="1" applyBorder="1" applyAlignment="1">
      <alignment horizontal="right"/>
    </xf>
    <xf numFmtId="0" fontId="0" fillId="3" borderId="34" xfId="0" applyFill="1" applyBorder="1"/>
    <xf numFmtId="166" fontId="0" fillId="0" borderId="1" xfId="0" applyNumberFormat="1" applyBorder="1"/>
    <xf numFmtId="166" fontId="3" fillId="0" borderId="1" xfId="0" applyNumberFormat="1" applyFont="1" applyBorder="1"/>
    <xf numFmtId="1" fontId="3" fillId="0" borderId="1" xfId="0" applyNumberFormat="1" applyFont="1" applyBorder="1"/>
    <xf numFmtId="164" fontId="3" fillId="0" borderId="1" xfId="1" applyNumberFormat="1" applyFont="1" applyBorder="1"/>
    <xf numFmtId="0" fontId="0" fillId="0" borderId="1" xfId="0" applyFill="1" applyBorder="1"/>
    <xf numFmtId="166" fontId="0" fillId="0" borderId="1" xfId="0" applyNumberFormat="1" applyFill="1" applyBorder="1"/>
    <xf numFmtId="166" fontId="3" fillId="0" borderId="1" xfId="0" applyNumberFormat="1" applyFont="1" applyFill="1" applyBorder="1"/>
    <xf numFmtId="1" fontId="3" fillId="0" borderId="1" xfId="0" applyNumberFormat="1" applyFont="1" applyFill="1" applyBorder="1"/>
    <xf numFmtId="164" fontId="3" fillId="0" borderId="1" xfId="1" applyNumberFormat="1" applyFont="1" applyFill="1" applyBorder="1"/>
    <xf numFmtId="166" fontId="0" fillId="0" borderId="6" xfId="0" applyNumberFormat="1" applyBorder="1"/>
    <xf numFmtId="0" fontId="0" fillId="0" borderId="5" xfId="0" applyFill="1" applyBorder="1"/>
    <xf numFmtId="166" fontId="0" fillId="0" borderId="6" xfId="0" applyNumberFormat="1" applyFill="1" applyBorder="1"/>
    <xf numFmtId="166" fontId="0" fillId="0" borderId="8" xfId="0" applyNumberFormat="1" applyBorder="1"/>
    <xf numFmtId="0" fontId="3" fillId="0" borderId="8" xfId="0" applyFont="1" applyBorder="1"/>
    <xf numFmtId="166" fontId="3" fillId="0" borderId="8" xfId="0" applyNumberFormat="1" applyFont="1" applyBorder="1"/>
    <xf numFmtId="1" fontId="3" fillId="0" borderId="8" xfId="0" applyNumberFormat="1" applyFont="1" applyBorder="1"/>
    <xf numFmtId="164" fontId="3" fillId="0" borderId="8" xfId="1" applyNumberFormat="1" applyFont="1" applyBorder="1"/>
    <xf numFmtId="166" fontId="0" fillId="0" borderId="9" xfId="0" applyNumberFormat="1" applyBorder="1"/>
    <xf numFmtId="166" fontId="0" fillId="0" borderId="11" xfId="0" applyNumberFormat="1" applyBorder="1"/>
    <xf numFmtId="0" fontId="3" fillId="0" borderId="11" xfId="0" applyFont="1" applyBorder="1"/>
    <xf numFmtId="166" fontId="3" fillId="0" borderId="11" xfId="0" applyNumberFormat="1" applyFont="1" applyBorder="1"/>
    <xf numFmtId="1" fontId="3" fillId="0" borderId="11" xfId="0" applyNumberFormat="1" applyFont="1" applyBorder="1"/>
    <xf numFmtId="164" fontId="3" fillId="0" borderId="11" xfId="1" applyNumberFormat="1" applyFont="1" applyBorder="1"/>
    <xf numFmtId="166" fontId="0" fillId="0" borderId="12" xfId="0" applyNumberFormat="1" applyBorder="1"/>
    <xf numFmtId="0" fontId="0" fillId="2" borderId="13" xfId="0" applyFill="1" applyBorder="1" applyAlignment="1">
      <alignment horizontal="center" wrapText="1"/>
    </xf>
    <xf numFmtId="0" fontId="0" fillId="2" borderId="14" xfId="0" applyFill="1" applyBorder="1" applyAlignment="1">
      <alignment horizontal="center" wrapText="1"/>
    </xf>
    <xf numFmtId="0" fontId="3" fillId="2" borderId="14" xfId="0" applyFont="1" applyFill="1" applyBorder="1" applyAlignment="1">
      <alignment horizontal="center" wrapText="1"/>
    </xf>
    <xf numFmtId="164" fontId="3" fillId="2" borderId="14" xfId="1" applyNumberFormat="1" applyFont="1" applyFill="1" applyBorder="1" applyAlignment="1">
      <alignment horizontal="center" wrapText="1"/>
    </xf>
    <xf numFmtId="0" fontId="0" fillId="2" borderId="15" xfId="0" applyFill="1" applyBorder="1" applyAlignment="1">
      <alignment horizontal="center" wrapText="1"/>
    </xf>
    <xf numFmtId="0" fontId="11" fillId="0" borderId="0" xfId="0" applyFont="1" applyAlignment="1">
      <alignment horizontal="center"/>
    </xf>
    <xf numFmtId="0" fontId="11" fillId="0" borderId="0" xfId="0" applyFont="1"/>
    <xf numFmtId="0" fontId="12" fillId="0" borderId="1" xfId="3" applyNumberFormat="1" applyFont="1" applyFill="1" applyBorder="1" applyAlignment="1" applyProtection="1">
      <alignment horizontal="center" vertical="center"/>
    </xf>
    <xf numFmtId="0" fontId="13" fillId="0" borderId="11" xfId="3" applyNumberFormat="1" applyFont="1" applyFill="1" applyBorder="1" applyAlignment="1" applyProtection="1">
      <alignment horizontal="center"/>
    </xf>
    <xf numFmtId="0" fontId="0" fillId="0" borderId="0" xfId="0" applyAlignment="1">
      <alignment vertical="top"/>
    </xf>
    <xf numFmtId="0" fontId="12" fillId="0" borderId="25" xfId="3" applyNumberFormat="1" applyFont="1" applyFill="1" applyBorder="1" applyAlignment="1" applyProtection="1">
      <alignment horizontal="left" vertical="top"/>
    </xf>
    <xf numFmtId="0" fontId="12" fillId="0" borderId="26" xfId="3" applyNumberFormat="1" applyFont="1" applyFill="1" applyBorder="1" applyAlignment="1" applyProtection="1">
      <alignment horizontal="left" vertical="top"/>
    </xf>
    <xf numFmtId="0" fontId="13" fillId="0" borderId="5" xfId="3" applyNumberFormat="1" applyFont="1" applyFill="1" applyBorder="1" applyAlignment="1" applyProtection="1">
      <alignment horizontal="center" vertical="center"/>
    </xf>
    <xf numFmtId="0" fontId="12" fillId="0" borderId="6" xfId="3" applyNumberFormat="1" applyFont="1" applyFill="1" applyBorder="1" applyAlignment="1" applyProtection="1">
      <alignment horizontal="center" vertical="center"/>
    </xf>
    <xf numFmtId="0" fontId="12" fillId="0" borderId="5" xfId="3" applyNumberFormat="1" applyFont="1" applyFill="1" applyBorder="1" applyAlignment="1" applyProtection="1">
      <alignment horizontal="center" vertical="center"/>
    </xf>
    <xf numFmtId="0" fontId="12" fillId="0" borderId="7" xfId="3" applyNumberFormat="1" applyFont="1" applyFill="1" applyBorder="1" applyAlignment="1" applyProtection="1">
      <alignment horizontal="center" vertical="center"/>
    </xf>
    <xf numFmtId="0" fontId="12" fillId="0" borderId="8" xfId="3" applyNumberFormat="1" applyFont="1" applyFill="1" applyBorder="1" applyAlignment="1" applyProtection="1">
      <alignment horizontal="center" vertical="center"/>
    </xf>
    <xf numFmtId="0" fontId="12" fillId="0" borderId="9" xfId="3" applyNumberFormat="1" applyFont="1" applyFill="1" applyBorder="1" applyAlignment="1" applyProtection="1">
      <alignment horizontal="center" vertical="center"/>
    </xf>
    <xf numFmtId="0" fontId="13" fillId="0" borderId="8" xfId="3" applyNumberFormat="1" applyFont="1" applyFill="1" applyBorder="1" applyAlignment="1" applyProtection="1">
      <alignment horizontal="center" vertical="top" wrapText="1"/>
    </xf>
    <xf numFmtId="0" fontId="13" fillId="0" borderId="8" xfId="3" applyNumberFormat="1" applyFont="1" applyFill="1" applyBorder="1" applyAlignment="1" applyProtection="1">
      <alignment horizontal="center" vertical="center" wrapText="1"/>
    </xf>
    <xf numFmtId="0" fontId="14" fillId="0" borderId="0" xfId="0" applyFont="1" applyBorder="1" applyAlignment="1">
      <alignment horizontal="center"/>
    </xf>
    <xf numFmtId="12" fontId="12" fillId="0" borderId="5" xfId="3" applyNumberFormat="1" applyFont="1" applyFill="1" applyBorder="1" applyAlignment="1" applyProtection="1">
      <alignment horizontal="center" vertical="center"/>
    </xf>
    <xf numFmtId="0" fontId="0" fillId="0" borderId="1" xfId="0" applyBorder="1" applyAlignment="1">
      <alignment horizontal="right"/>
    </xf>
    <xf numFmtId="0" fontId="0" fillId="0" borderId="5" xfId="0" applyBorder="1" applyAlignment="1">
      <alignment horizontal="right"/>
    </xf>
    <xf numFmtId="0" fontId="0" fillId="0" borderId="6" xfId="0" applyBorder="1" applyAlignment="1">
      <alignment horizontal="right"/>
    </xf>
    <xf numFmtId="0" fontId="0" fillId="0" borderId="5" xfId="0" applyNumberFormat="1" applyBorder="1" applyAlignment="1">
      <alignment horizontal="right"/>
    </xf>
    <xf numFmtId="0" fontId="0" fillId="0" borderId="7" xfId="0" applyBorder="1" applyAlignment="1">
      <alignment horizontal="right"/>
    </xf>
    <xf numFmtId="0" fontId="0" fillId="0" borderId="8" xfId="0" applyBorder="1" applyAlignment="1">
      <alignment horizontal="right"/>
    </xf>
    <xf numFmtId="0" fontId="0" fillId="0" borderId="9" xfId="0"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0" fillId="0" borderId="12" xfId="0" applyBorder="1" applyAlignment="1">
      <alignment horizontal="right"/>
    </xf>
    <xf numFmtId="166" fontId="0" fillId="0" borderId="0" xfId="0" applyNumberFormat="1" applyBorder="1" applyAlignment="1">
      <alignment horizontal="center"/>
    </xf>
    <xf numFmtId="0" fontId="0" fillId="0" borderId="0" xfId="0" applyBorder="1"/>
    <xf numFmtId="1" fontId="5" fillId="0" borderId="0" xfId="2" applyNumberFormat="1" applyFont="1" applyFill="1" applyBorder="1" applyAlignment="1" applyProtection="1">
      <alignment horizontal="center"/>
    </xf>
    <xf numFmtId="0" fontId="5" fillId="0" borderId="0" xfId="2" applyNumberFormat="1" applyFont="1" applyFill="1" applyBorder="1" applyAlignment="1" applyProtection="1">
      <alignment horizontal="center"/>
    </xf>
    <xf numFmtId="0" fontId="5" fillId="0" borderId="0" xfId="2" applyNumberFormat="1" applyFont="1" applyFill="1" applyBorder="1" applyAlignment="1" applyProtection="1">
      <alignment horizontal="center" vertical="center"/>
    </xf>
    <xf numFmtId="0" fontId="0" fillId="0" borderId="43" xfId="0" applyBorder="1" applyAlignment="1">
      <alignment horizontal="right" wrapText="1"/>
    </xf>
    <xf numFmtId="0" fontId="0" fillId="0" borderId="44" xfId="0" applyBorder="1" applyAlignment="1">
      <alignment horizontal="right" wrapText="1"/>
    </xf>
    <xf numFmtId="0" fontId="0" fillId="0" borderId="45" xfId="0" applyBorder="1" applyAlignment="1">
      <alignment horizontal="right" wrapText="1"/>
    </xf>
    <xf numFmtId="0" fontId="0" fillId="0" borderId="14" xfId="0" applyBorder="1"/>
    <xf numFmtId="1" fontId="0" fillId="0" borderId="1" xfId="0" applyNumberFormat="1" applyBorder="1" applyAlignment="1">
      <alignment horizontal="center"/>
    </xf>
    <xf numFmtId="1" fontId="0" fillId="0" borderId="40" xfId="0" applyNumberFormat="1" applyBorder="1"/>
    <xf numFmtId="1" fontId="0" fillId="0" borderId="6" xfId="0" applyNumberFormat="1" applyBorder="1" applyAlignment="1">
      <alignment horizontal="center"/>
    </xf>
    <xf numFmtId="1" fontId="0" fillId="0" borderId="8" xfId="0" applyNumberFormat="1" applyBorder="1" applyAlignment="1">
      <alignment horizontal="center"/>
    </xf>
    <xf numFmtId="1" fontId="0" fillId="0" borderId="9" xfId="0" applyNumberFormat="1" applyBorder="1" applyAlignment="1">
      <alignment horizontal="center"/>
    </xf>
    <xf numFmtId="1" fontId="0" fillId="0" borderId="5" xfId="0" applyNumberFormat="1" applyBorder="1"/>
    <xf numFmtId="1" fontId="0" fillId="0" borderId="7" xfId="0" applyNumberFormat="1" applyBorder="1"/>
    <xf numFmtId="49" fontId="0" fillId="0" borderId="14" xfId="0" applyNumberFormat="1" applyBorder="1" applyAlignment="1">
      <alignment horizontal="center"/>
    </xf>
    <xf numFmtId="49" fontId="0" fillId="0" borderId="15" xfId="0" applyNumberFormat="1" applyBorder="1" applyAlignment="1">
      <alignment horizontal="center"/>
    </xf>
    <xf numFmtId="0" fontId="0" fillId="2" borderId="0" xfId="0" applyFill="1" applyAlignment="1">
      <alignment horizontal="center" wrapText="1"/>
    </xf>
    <xf numFmtId="0" fontId="0" fillId="0" borderId="0" xfId="0" applyAlignment="1">
      <alignment horizontal="right"/>
    </xf>
    <xf numFmtId="0" fontId="0" fillId="0" borderId="3" xfId="0" applyBorder="1" applyAlignment="1">
      <alignment horizontal="center" wrapText="1"/>
    </xf>
    <xf numFmtId="0" fontId="15" fillId="0" borderId="0" xfId="4" applyNumberFormat="1" applyFont="1" applyFill="1" applyBorder="1" applyAlignment="1" applyProtection="1">
      <alignment vertical="top"/>
    </xf>
    <xf numFmtId="0" fontId="4" fillId="0" borderId="0" xfId="4" applyNumberFormat="1" applyFont="1" applyFill="1" applyBorder="1" applyAlignment="1" applyProtection="1">
      <alignment vertical="top"/>
    </xf>
    <xf numFmtId="0" fontId="20" fillId="0" borderId="0" xfId="4" applyNumberFormat="1" applyFont="1" applyFill="1" applyBorder="1" applyAlignment="1" applyProtection="1">
      <alignment vertical="top"/>
    </xf>
    <xf numFmtId="49" fontId="0" fillId="0" borderId="28" xfId="0" applyNumberFormat="1" applyBorder="1" applyAlignment="1">
      <alignment horizontal="center"/>
    </xf>
    <xf numFmtId="49" fontId="0" fillId="0" borderId="29" xfId="0" applyNumberFormat="1" applyBorder="1" applyAlignment="1">
      <alignment horizontal="center"/>
    </xf>
    <xf numFmtId="49" fontId="0" fillId="0" borderId="30" xfId="0" applyNumberFormat="1" applyBorder="1" applyAlignment="1">
      <alignment horizontal="center"/>
    </xf>
    <xf numFmtId="49" fontId="0" fillId="0" borderId="19" xfId="0" applyNumberFormat="1" applyBorder="1" applyAlignment="1">
      <alignment horizontal="left"/>
    </xf>
    <xf numFmtId="49" fontId="0" fillId="0" borderId="20" xfId="0" applyNumberFormat="1" applyBorder="1" applyAlignment="1">
      <alignment horizontal="left"/>
    </xf>
    <xf numFmtId="49" fontId="0" fillId="0" borderId="21" xfId="0" applyNumberFormat="1" applyBorder="1" applyAlignment="1">
      <alignment horizontal="left"/>
    </xf>
    <xf numFmtId="49" fontId="1" fillId="0" borderId="0" xfId="0" applyNumberFormat="1" applyFont="1" applyAlignment="1">
      <alignment horizontal="center"/>
    </xf>
    <xf numFmtId="49" fontId="0" fillId="0" borderId="13" xfId="0" applyNumberFormat="1" applyBorder="1" applyAlignment="1">
      <alignment horizontal="center"/>
    </xf>
    <xf numFmtId="49" fontId="0" fillId="0" borderId="14" xfId="0" applyNumberFormat="1" applyBorder="1" applyAlignment="1">
      <alignment horizontal="center"/>
    </xf>
    <xf numFmtId="49" fontId="0" fillId="0" borderId="15" xfId="0" applyNumberFormat="1" applyBorder="1" applyAlignment="1">
      <alignment horizontal="center"/>
    </xf>
    <xf numFmtId="49" fontId="0" fillId="0" borderId="16" xfId="0" applyNumberFormat="1" applyBorder="1" applyAlignment="1">
      <alignment horizontal="left"/>
    </xf>
    <xf numFmtId="49" fontId="0" fillId="0" borderId="17" xfId="0" applyNumberFormat="1" applyBorder="1" applyAlignment="1">
      <alignment horizontal="left"/>
    </xf>
    <xf numFmtId="49" fontId="0" fillId="0" borderId="18" xfId="0" applyNumberFormat="1" applyBorder="1" applyAlignment="1">
      <alignment horizontal="left"/>
    </xf>
    <xf numFmtId="1" fontId="0" fillId="0" borderId="16" xfId="0" applyNumberFormat="1" applyBorder="1" applyAlignment="1">
      <alignment horizontal="left"/>
    </xf>
    <xf numFmtId="1" fontId="0" fillId="0" borderId="17" xfId="0" applyNumberFormat="1" applyBorder="1" applyAlignment="1">
      <alignment horizontal="left"/>
    </xf>
    <xf numFmtId="1" fontId="0" fillId="0" borderId="18" xfId="0" applyNumberFormat="1" applyBorder="1" applyAlignment="1">
      <alignment horizontal="left"/>
    </xf>
    <xf numFmtId="0" fontId="0" fillId="0" borderId="40" xfId="0" applyBorder="1" applyAlignment="1">
      <alignment horizontal="left"/>
    </xf>
    <xf numFmtId="0" fontId="0" fillId="0" borderId="0" xfId="0" applyAlignment="1">
      <alignment horizontal="left"/>
    </xf>
    <xf numFmtId="0" fontId="0" fillId="2" borderId="0" xfId="0" applyFill="1" applyAlignment="1">
      <alignment horizontal="center" wrapText="1"/>
    </xf>
    <xf numFmtId="0" fontId="0" fillId="0" borderId="0" xfId="0" applyAlignment="1">
      <alignment horizontal="right"/>
    </xf>
    <xf numFmtId="0" fontId="0" fillId="0" borderId="0" xfId="0" applyAlignment="1">
      <alignment horizontal="right" wrapText="1"/>
    </xf>
    <xf numFmtId="0" fontId="0" fillId="0" borderId="0" xfId="0" applyBorder="1" applyAlignment="1">
      <alignment horizontal="right" wrapText="1"/>
    </xf>
    <xf numFmtId="0" fontId="0" fillId="0" borderId="0" xfId="0" applyAlignment="1">
      <alignment horizontal="center" wrapText="1"/>
    </xf>
    <xf numFmtId="0" fontId="0" fillId="0" borderId="2" xfId="0" applyBorder="1" applyAlignment="1">
      <alignment horizontal="center" wrapText="1"/>
    </xf>
    <xf numFmtId="0" fontId="0" fillId="0" borderId="7" xfId="0" applyBorder="1" applyAlignment="1">
      <alignment horizontal="center" wrapText="1"/>
    </xf>
    <xf numFmtId="0" fontId="0" fillId="0" borderId="3" xfId="0" applyBorder="1" applyAlignment="1">
      <alignment horizontal="center" wrapText="1"/>
    </xf>
    <xf numFmtId="0" fontId="0" fillId="0" borderId="8" xfId="0" applyBorder="1" applyAlignment="1">
      <alignment horizontal="center" wrapText="1"/>
    </xf>
    <xf numFmtId="0" fontId="0" fillId="0" borderId="35" xfId="0" applyBorder="1" applyAlignment="1">
      <alignment horizontal="center" wrapText="1"/>
    </xf>
    <xf numFmtId="0" fontId="0" fillId="0" borderId="17" xfId="0" applyBorder="1" applyAlignment="1">
      <alignment horizontal="center" wrapText="1"/>
    </xf>
    <xf numFmtId="0" fontId="0" fillId="0" borderId="36" xfId="0" applyBorder="1" applyAlignment="1">
      <alignment horizontal="center" wrapText="1"/>
    </xf>
    <xf numFmtId="0" fontId="0" fillId="0" borderId="18" xfId="0" applyBorder="1" applyAlignment="1">
      <alignment horizontal="center" wrapText="1"/>
    </xf>
    <xf numFmtId="0" fontId="0" fillId="0" borderId="23" xfId="0" applyBorder="1" applyAlignment="1">
      <alignment horizontal="center" wrapText="1"/>
    </xf>
    <xf numFmtId="0" fontId="0" fillId="0" borderId="4" xfId="0" applyBorder="1" applyAlignment="1">
      <alignment horizontal="center" wrapText="1"/>
    </xf>
    <xf numFmtId="0" fontId="0" fillId="0" borderId="9" xfId="0" applyBorder="1" applyAlignment="1">
      <alignment horizont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left" wrapText="1"/>
    </xf>
    <xf numFmtId="0" fontId="13" fillId="0" borderId="16" xfId="3" applyNumberFormat="1" applyFont="1" applyFill="1" applyBorder="1" applyAlignment="1" applyProtection="1">
      <alignment horizontal="center"/>
    </xf>
    <xf numFmtId="0" fontId="13" fillId="0" borderId="17" xfId="3" applyNumberFormat="1" applyFont="1" applyFill="1" applyBorder="1" applyAlignment="1" applyProtection="1">
      <alignment horizontal="center"/>
    </xf>
    <xf numFmtId="0" fontId="13" fillId="0" borderId="18" xfId="3" applyNumberFormat="1" applyFont="1" applyFill="1" applyBorder="1" applyAlignment="1" applyProtection="1">
      <alignment horizontal="center"/>
    </xf>
    <xf numFmtId="0" fontId="13" fillId="0" borderId="22" xfId="3" applyNumberFormat="1" applyFont="1" applyFill="1" applyBorder="1" applyAlignment="1" applyProtection="1">
      <alignment horizontal="center" vertical="center"/>
    </xf>
    <xf numFmtId="0" fontId="13" fillId="0" borderId="23" xfId="3" applyNumberFormat="1" applyFont="1" applyFill="1" applyBorder="1" applyAlignment="1" applyProtection="1">
      <alignment horizontal="center" vertical="center"/>
    </xf>
    <xf numFmtId="0" fontId="13" fillId="0" borderId="24" xfId="3" applyNumberFormat="1" applyFont="1" applyFill="1" applyBorder="1" applyAlignment="1" applyProtection="1">
      <alignment horizontal="center" vertical="center"/>
    </xf>
    <xf numFmtId="0" fontId="13" fillId="0" borderId="32" xfId="3" applyNumberFormat="1" applyFont="1" applyFill="1" applyBorder="1" applyAlignment="1" applyProtection="1">
      <alignment horizontal="center" wrapText="1"/>
    </xf>
    <xf numFmtId="0" fontId="13" fillId="0" borderId="44" xfId="3" applyNumberFormat="1" applyFont="1" applyFill="1" applyBorder="1" applyAlignment="1" applyProtection="1">
      <alignment horizontal="center" wrapText="1"/>
    </xf>
    <xf numFmtId="0" fontId="13" fillId="0" borderId="33" xfId="3" applyNumberFormat="1" applyFont="1" applyFill="1" applyBorder="1" applyAlignment="1" applyProtection="1">
      <alignment horizontal="center" wrapText="1"/>
    </xf>
    <xf numFmtId="0" fontId="13" fillId="0" borderId="45" xfId="3" applyNumberFormat="1" applyFont="1" applyFill="1" applyBorder="1" applyAlignment="1" applyProtection="1">
      <alignment horizontal="center" wrapText="1"/>
    </xf>
    <xf numFmtId="0" fontId="13" fillId="0" borderId="41" xfId="3" applyNumberFormat="1" applyFont="1" applyFill="1" applyBorder="1" applyAlignment="1" applyProtection="1">
      <alignment horizontal="center" wrapText="1"/>
    </xf>
    <xf numFmtId="0" fontId="13" fillId="0" borderId="43" xfId="3" applyNumberFormat="1" applyFont="1" applyFill="1" applyBorder="1" applyAlignment="1" applyProtection="1">
      <alignment horizontal="center" wrapText="1"/>
    </xf>
    <xf numFmtId="0" fontId="13" fillId="0" borderId="42" xfId="3" applyNumberFormat="1" applyFont="1" applyFill="1" applyBorder="1" applyAlignment="1" applyProtection="1">
      <alignment horizontal="center" wrapText="1"/>
    </xf>
    <xf numFmtId="0" fontId="14" fillId="0" borderId="46" xfId="0" applyFont="1" applyBorder="1" applyAlignment="1">
      <alignment horizontal="center"/>
    </xf>
    <xf numFmtId="0" fontId="13" fillId="0" borderId="35" xfId="3" applyNumberFormat="1" applyFont="1" applyFill="1" applyBorder="1" applyAlignment="1" applyProtection="1">
      <alignment horizontal="center"/>
    </xf>
    <xf numFmtId="0" fontId="13" fillId="0" borderId="36" xfId="3" applyNumberFormat="1" applyFont="1" applyFill="1" applyBorder="1" applyAlignment="1" applyProtection="1">
      <alignment horizontal="center"/>
    </xf>
    <xf numFmtId="49" fontId="0" fillId="0" borderId="0" xfId="0" applyNumberFormat="1" applyAlignment="1">
      <alignment horizontal="center"/>
    </xf>
    <xf numFmtId="1" fontId="0" fillId="0" borderId="31" xfId="0" applyNumberFormat="1" applyBorder="1"/>
    <xf numFmtId="1" fontId="0" fillId="0" borderId="32" xfId="0" applyNumberFormat="1" applyBorder="1" applyAlignment="1">
      <alignment horizontal="center"/>
    </xf>
    <xf numFmtId="1" fontId="0" fillId="0" borderId="33" xfId="0" applyNumberFormat="1" applyBorder="1" applyAlignment="1">
      <alignment horizontal="center"/>
    </xf>
    <xf numFmtId="1" fontId="0" fillId="0" borderId="3" xfId="0" applyNumberFormat="1" applyBorder="1" applyAlignment="1">
      <alignment horizontal="center"/>
    </xf>
    <xf numFmtId="1" fontId="0" fillId="0" borderId="4" xfId="0" applyNumberFormat="1" applyBorder="1" applyAlignment="1">
      <alignment horizontal="center"/>
    </xf>
    <xf numFmtId="2" fontId="0" fillId="0" borderId="9" xfId="0" applyNumberFormat="1" applyBorder="1" applyAlignment="1">
      <alignment horizontal="center"/>
    </xf>
    <xf numFmtId="0" fontId="12" fillId="0" borderId="50" xfId="2" applyNumberFormat="1" applyFont="1" applyFill="1" applyBorder="1" applyAlignment="1" applyProtection="1">
      <alignment horizontal="center" vertical="center"/>
    </xf>
    <xf numFmtId="0" fontId="12" fillId="0" borderId="20" xfId="2" applyNumberFormat="1" applyFont="1" applyFill="1" applyBorder="1" applyAlignment="1" applyProtection="1">
      <alignment horizontal="center" vertical="center"/>
    </xf>
    <xf numFmtId="0" fontId="12" fillId="0" borderId="39" xfId="2" applyNumberFormat="1" applyFont="1" applyFill="1" applyBorder="1" applyAlignment="1" applyProtection="1">
      <alignment horizontal="center" vertical="center"/>
    </xf>
    <xf numFmtId="0" fontId="12" fillId="0" borderId="1" xfId="2" applyNumberFormat="1" applyFont="1" applyFill="1" applyBorder="1" applyAlignment="1" applyProtection="1">
      <alignment horizontal="center" vertical="center"/>
    </xf>
    <xf numFmtId="3" fontId="0" fillId="0" borderId="1" xfId="0" applyNumberFormat="1" applyBorder="1"/>
    <xf numFmtId="3" fontId="0" fillId="0" borderId="6" xfId="0" applyNumberFormat="1" applyBorder="1"/>
    <xf numFmtId="9" fontId="0" fillId="0" borderId="5" xfId="0" applyNumberFormat="1" applyBorder="1"/>
    <xf numFmtId="16" fontId="0" fillId="0" borderId="5" xfId="0" applyNumberFormat="1" applyBorder="1"/>
    <xf numFmtId="3" fontId="0" fillId="0" borderId="8" xfId="0" applyNumberFormat="1" applyBorder="1"/>
    <xf numFmtId="3" fontId="0" fillId="0" borderId="9" xfId="0" applyNumberFormat="1" applyBorder="1"/>
    <xf numFmtId="0" fontId="0" fillId="0" borderId="3" xfId="0" applyBorder="1" applyAlignment="1">
      <alignment wrapText="1"/>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 fontId="0" fillId="0" borderId="0" xfId="0" applyNumberFormat="1"/>
    <xf numFmtId="1" fontId="0" fillId="0" borderId="0" xfId="0" applyNumberFormat="1" applyFill="1"/>
    <xf numFmtId="0" fontId="21" fillId="0" borderId="0" xfId="2" applyNumberFormat="1" applyFont="1" applyFill="1" applyBorder="1" applyAlignment="1" applyProtection="1">
      <alignment vertical="top"/>
    </xf>
    <xf numFmtId="0" fontId="12" fillId="0" borderId="1" xfId="2" applyNumberFormat="1" applyFont="1" applyFill="1" applyBorder="1" applyAlignment="1" applyProtection="1">
      <alignment horizontal="left" wrapText="1"/>
    </xf>
    <xf numFmtId="0" fontId="12" fillId="0" borderId="32" xfId="2" applyNumberFormat="1" applyFont="1" applyFill="1" applyBorder="1" applyAlignment="1" applyProtection="1">
      <alignment horizontal="justify" wrapText="1"/>
    </xf>
    <xf numFmtId="0" fontId="12" fillId="0" borderId="42" xfId="2" applyNumberFormat="1" applyFont="1" applyFill="1" applyBorder="1" applyAlignment="1" applyProtection="1">
      <alignment horizontal="justify" wrapText="1"/>
    </xf>
    <xf numFmtId="0" fontId="12" fillId="0" borderId="11" xfId="2" applyNumberFormat="1" applyFont="1" applyFill="1" applyBorder="1" applyAlignment="1" applyProtection="1">
      <alignment horizontal="justify" wrapText="1"/>
    </xf>
    <xf numFmtId="0" fontId="12" fillId="0" borderId="1" xfId="2" applyNumberFormat="1" applyFont="1" applyFill="1" applyBorder="1" applyAlignment="1" applyProtection="1">
      <alignment horizontal="center" vertical="top"/>
    </xf>
    <xf numFmtId="0" fontId="12" fillId="0" borderId="1" xfId="2" applyNumberFormat="1" applyFont="1" applyFill="1" applyBorder="1" applyAlignment="1" applyProtection="1">
      <alignment horizontal="left" vertical="top" indent="1"/>
    </xf>
    <xf numFmtId="0" fontId="12" fillId="0" borderId="1" xfId="2" applyNumberFormat="1" applyFont="1" applyFill="1" applyBorder="1" applyAlignment="1" applyProtection="1">
      <alignment horizontal="center"/>
    </xf>
    <xf numFmtId="0" fontId="12" fillId="0" borderId="1" xfId="2" applyNumberFormat="1" applyFont="1" applyFill="1" applyBorder="1" applyAlignment="1" applyProtection="1">
      <alignment horizontal="left" vertical="center" indent="1"/>
    </xf>
    <xf numFmtId="0" fontId="12" fillId="0" borderId="0" xfId="2" applyNumberFormat="1" applyFont="1" applyFill="1" applyBorder="1" applyAlignment="1" applyProtection="1">
      <alignment vertical="top"/>
    </xf>
    <xf numFmtId="0" fontId="12" fillId="0" borderId="50" xfId="2" applyNumberFormat="1" applyFont="1" applyFill="1" applyBorder="1" applyAlignment="1" applyProtection="1">
      <alignment horizontal="center"/>
    </xf>
    <xf numFmtId="0" fontId="12" fillId="0" borderId="39" xfId="2" applyNumberFormat="1" applyFont="1" applyFill="1" applyBorder="1" applyAlignment="1" applyProtection="1">
      <alignment horizontal="center"/>
    </xf>
    <xf numFmtId="0" fontId="12" fillId="0" borderId="32" xfId="2" applyNumberFormat="1" applyFont="1" applyFill="1" applyBorder="1" applyAlignment="1" applyProtection="1">
      <alignment horizontal="left" wrapText="1"/>
    </xf>
    <xf numFmtId="0" fontId="12" fillId="0" borderId="32" xfId="2" applyNumberFormat="1" applyFont="1" applyFill="1" applyBorder="1" applyAlignment="1" applyProtection="1">
      <alignment horizontal="center" wrapText="1"/>
    </xf>
    <xf numFmtId="0" fontId="12" fillId="0" borderId="50" xfId="2" applyNumberFormat="1" applyFont="1" applyFill="1" applyBorder="1" applyAlignment="1" applyProtection="1">
      <alignment horizontal="left"/>
    </xf>
    <xf numFmtId="0" fontId="12" fillId="0" borderId="39" xfId="2" applyNumberFormat="1" applyFont="1" applyFill="1" applyBorder="1" applyAlignment="1" applyProtection="1">
      <alignment horizontal="left"/>
    </xf>
    <xf numFmtId="0" fontId="12" fillId="0" borderId="49" xfId="2" applyNumberFormat="1" applyFont="1" applyFill="1" applyBorder="1" applyAlignment="1" applyProtection="1">
      <alignment horizontal="center" wrapText="1"/>
    </xf>
    <xf numFmtId="0" fontId="12" fillId="0" borderId="48" xfId="2" applyNumberFormat="1" applyFont="1" applyFill="1" applyBorder="1" applyAlignment="1" applyProtection="1">
      <alignment horizontal="center" wrapText="1"/>
    </xf>
    <xf numFmtId="0" fontId="12" fillId="0" borderId="42" xfId="2" applyNumberFormat="1" applyFont="1" applyFill="1" applyBorder="1" applyAlignment="1" applyProtection="1">
      <alignment horizontal="left" wrapText="1"/>
    </xf>
    <xf numFmtId="0" fontId="12" fillId="0" borderId="42" xfId="2" applyNumberFormat="1" applyFont="1" applyFill="1" applyBorder="1" applyAlignment="1" applyProtection="1">
      <alignment horizontal="center" wrapText="1"/>
    </xf>
    <xf numFmtId="0" fontId="12" fillId="0" borderId="47" xfId="2" applyNumberFormat="1" applyFont="1" applyFill="1" applyBorder="1" applyAlignment="1" applyProtection="1">
      <alignment horizontal="center" wrapText="1"/>
    </xf>
    <xf numFmtId="0" fontId="12" fillId="0" borderId="38" xfId="2" applyNumberFormat="1" applyFont="1" applyFill="1" applyBorder="1" applyAlignment="1" applyProtection="1">
      <alignment horizontal="center" wrapText="1"/>
    </xf>
    <xf numFmtId="0" fontId="12" fillId="0" borderId="11" xfId="2" applyNumberFormat="1" applyFont="1" applyFill="1" applyBorder="1" applyAlignment="1" applyProtection="1">
      <alignment horizontal="center" wrapText="1"/>
    </xf>
    <xf numFmtId="0" fontId="12" fillId="0" borderId="11" xfId="2" applyNumberFormat="1" applyFont="1" applyFill="1" applyBorder="1" applyAlignment="1" applyProtection="1">
      <alignment horizontal="left" wrapText="1"/>
    </xf>
    <xf numFmtId="0" fontId="12" fillId="0" borderId="50" xfId="2" applyNumberFormat="1" applyFont="1" applyFill="1" applyBorder="1" applyAlignment="1" applyProtection="1">
      <alignment horizontal="left" wrapText="1"/>
    </xf>
    <xf numFmtId="0" fontId="12" fillId="0" borderId="39" xfId="2" applyNumberFormat="1" applyFont="1" applyFill="1" applyBorder="1" applyAlignment="1" applyProtection="1">
      <alignment horizontal="left" wrapText="1"/>
    </xf>
    <xf numFmtId="0" fontId="12" fillId="0" borderId="1" xfId="2" applyNumberFormat="1" applyFont="1" applyFill="1" applyBorder="1" applyAlignment="1" applyProtection="1">
      <alignment horizontal="center" wrapText="1"/>
    </xf>
    <xf numFmtId="0" fontId="12" fillId="0" borderId="0" xfId="4" applyNumberFormat="1" applyFont="1" applyFill="1" applyBorder="1" applyAlignment="1" applyProtection="1">
      <alignment vertical="top"/>
    </xf>
    <xf numFmtId="0" fontId="12" fillId="0" borderId="32" xfId="2" applyNumberFormat="1" applyFont="1" applyFill="1" applyBorder="1" applyAlignment="1" applyProtection="1">
      <alignment horizontal="left"/>
    </xf>
    <xf numFmtId="0" fontId="12" fillId="0" borderId="11" xfId="2" applyNumberFormat="1" applyFont="1" applyFill="1" applyBorder="1" applyAlignment="1" applyProtection="1">
      <alignment horizontal="left"/>
    </xf>
    <xf numFmtId="0" fontId="14" fillId="0" borderId="23" xfId="0" applyFont="1" applyBorder="1" applyAlignment="1">
      <alignment horizontal="center"/>
    </xf>
    <xf numFmtId="0" fontId="17" fillId="0" borderId="1" xfId="4" applyNumberFormat="1" applyFont="1" applyFill="1" applyBorder="1" applyAlignment="1" applyProtection="1">
      <alignment horizontal="center"/>
    </xf>
    <xf numFmtId="0" fontId="17" fillId="0" borderId="1" xfId="4" applyNumberFormat="1" applyFont="1" applyFill="1" applyBorder="1" applyAlignment="1" applyProtection="1">
      <alignment horizontal="center" vertical="top"/>
    </xf>
    <xf numFmtId="0" fontId="17" fillId="0" borderId="2" xfId="4" applyNumberFormat="1" applyFont="1" applyFill="1" applyBorder="1" applyAlignment="1" applyProtection="1">
      <alignment horizontal="right" wrapText="1"/>
    </xf>
    <xf numFmtId="0" fontId="17" fillId="0" borderId="5" xfId="4" applyNumberFormat="1" applyFont="1" applyFill="1" applyBorder="1" applyAlignment="1" applyProtection="1">
      <alignment horizontal="right"/>
    </xf>
    <xf numFmtId="0" fontId="17" fillId="0" borderId="5" xfId="4" applyNumberFormat="1" applyFont="1" applyFill="1" applyBorder="1" applyAlignment="1" applyProtection="1">
      <alignment horizontal="right" vertical="top"/>
    </xf>
    <xf numFmtId="0" fontId="19" fillId="0" borderId="5" xfId="4" applyNumberFormat="1" applyFont="1" applyFill="1" applyBorder="1" applyAlignment="1" applyProtection="1">
      <alignment horizontal="right" vertical="top"/>
    </xf>
    <xf numFmtId="0" fontId="17" fillId="0" borderId="7" xfId="4" applyNumberFormat="1" applyFont="1" applyFill="1" applyBorder="1" applyAlignment="1" applyProtection="1">
      <alignment horizontal="right" vertical="center"/>
    </xf>
    <xf numFmtId="0" fontId="17" fillId="0" borderId="8" xfId="4" applyNumberFormat="1" applyFont="1" applyFill="1" applyBorder="1" applyAlignment="1" applyProtection="1">
      <alignment horizontal="center" vertical="top"/>
    </xf>
    <xf numFmtId="0" fontId="17" fillId="0" borderId="31" xfId="4" applyNumberFormat="1" applyFont="1" applyFill="1" applyBorder="1" applyAlignment="1" applyProtection="1">
      <alignment horizontal="right"/>
    </xf>
    <xf numFmtId="0" fontId="17" fillId="0" borderId="32" xfId="4" applyNumberFormat="1" applyFont="1" applyFill="1" applyBorder="1" applyAlignment="1" applyProtection="1">
      <alignment horizontal="center" vertical="center"/>
    </xf>
    <xf numFmtId="0" fontId="17" fillId="0" borderId="10" xfId="4" applyNumberFormat="1" applyFont="1" applyFill="1" applyBorder="1" applyAlignment="1" applyProtection="1">
      <alignment horizontal="right" wrapText="1"/>
    </xf>
    <xf numFmtId="0" fontId="18" fillId="0" borderId="28" xfId="4" applyNumberFormat="1" applyFont="1" applyFill="1" applyBorder="1" applyAlignment="1" applyProtection="1">
      <alignment horizontal="left" vertical="top"/>
    </xf>
    <xf numFmtId="0" fontId="18" fillId="0" borderId="29" xfId="4" applyNumberFormat="1" applyFont="1" applyFill="1" applyBorder="1" applyAlignment="1" applyProtection="1">
      <alignment horizontal="left" vertical="top"/>
    </xf>
    <xf numFmtId="0" fontId="18" fillId="0" borderId="29" xfId="4" applyNumberFormat="1" applyFont="1" applyFill="1" applyBorder="1" applyAlignment="1" applyProtection="1">
      <alignment horizontal="left" vertical="top" indent="2"/>
    </xf>
    <xf numFmtId="0" fontId="18" fillId="0" borderId="29" xfId="4" applyNumberFormat="1" applyFont="1" applyFill="1" applyBorder="1" applyAlignment="1" applyProtection="1">
      <alignment horizontal="left" vertical="top" indent="1"/>
    </xf>
    <xf numFmtId="0" fontId="18" fillId="0" borderId="30" xfId="4" applyNumberFormat="1" applyFont="1" applyFill="1" applyBorder="1" applyAlignment="1" applyProtection="1">
      <alignment horizontal="left" vertical="top" indent="1"/>
    </xf>
    <xf numFmtId="0" fontId="17" fillId="0" borderId="50" xfId="4" applyNumberFormat="1" applyFont="1" applyFill="1" applyBorder="1" applyAlignment="1" applyProtection="1">
      <alignment horizontal="center" vertical="top"/>
    </xf>
    <xf numFmtId="0" fontId="17" fillId="0" borderId="50" xfId="4" applyNumberFormat="1" applyFont="1" applyFill="1" applyBorder="1" applyAlignment="1" applyProtection="1">
      <alignment horizontal="center"/>
    </xf>
    <xf numFmtId="0" fontId="17" fillId="0" borderId="51" xfId="4" applyNumberFormat="1" applyFont="1" applyFill="1" applyBorder="1" applyAlignment="1" applyProtection="1">
      <alignment horizontal="center" vertical="top"/>
    </xf>
    <xf numFmtId="0" fontId="0" fillId="0" borderId="21" xfId="0" applyBorder="1" applyAlignment="1">
      <alignment horizontal="center" vertical="top"/>
    </xf>
    <xf numFmtId="0" fontId="17" fillId="0" borderId="50" xfId="4" applyNumberFormat="1" applyFont="1" applyFill="1" applyBorder="1" applyAlignment="1" applyProtection="1">
      <alignment horizontal="center" wrapText="1"/>
    </xf>
    <xf numFmtId="0" fontId="0" fillId="0" borderId="39" xfId="0" applyBorder="1" applyAlignment="1">
      <alignment horizontal="center"/>
    </xf>
    <xf numFmtId="0" fontId="0" fillId="0" borderId="37" xfId="0" applyBorder="1" applyAlignment="1">
      <alignment horizontal="center"/>
    </xf>
    <xf numFmtId="0" fontId="0" fillId="0" borderId="39" xfId="0" applyBorder="1" applyAlignment="1">
      <alignment horizontal="center" vertical="top"/>
    </xf>
    <xf numFmtId="0" fontId="0" fillId="0" borderId="37" xfId="0" applyBorder="1" applyAlignment="1">
      <alignment horizontal="center" vertical="top"/>
    </xf>
    <xf numFmtId="0" fontId="0" fillId="0" borderId="52" xfId="0" applyBorder="1" applyAlignment="1">
      <alignment horizontal="center" vertical="top"/>
    </xf>
    <xf numFmtId="0" fontId="17" fillId="0" borderId="35" xfId="4" applyNumberFormat="1" applyFont="1" applyFill="1" applyBorder="1" applyAlignment="1" applyProtection="1">
      <alignment horizontal="right" wrapText="1"/>
    </xf>
    <xf numFmtId="0" fontId="17" fillId="0" borderId="36" xfId="4" applyNumberFormat="1" applyFont="1" applyFill="1" applyBorder="1" applyAlignment="1" applyProtection="1">
      <alignment horizontal="center"/>
    </xf>
    <xf numFmtId="0" fontId="17" fillId="0" borderId="35" xfId="4" applyNumberFormat="1" applyFont="1" applyFill="1" applyBorder="1" applyAlignment="1" applyProtection="1">
      <alignment horizontal="right" textRotation="180" wrapText="1"/>
    </xf>
    <xf numFmtId="0" fontId="25" fillId="0" borderId="0" xfId="5" applyNumberFormat="1" applyFont="1" applyFill="1" applyBorder="1" applyAlignment="1" applyProtection="1">
      <alignment vertical="top"/>
    </xf>
    <xf numFmtId="0" fontId="4" fillId="0" borderId="0" xfId="5" applyNumberFormat="1" applyFont="1" applyFill="1" applyBorder="1" applyAlignment="1" applyProtection="1">
      <alignment vertical="top"/>
    </xf>
    <xf numFmtId="0" fontId="13" fillId="0" borderId="50" xfId="5" applyNumberFormat="1" applyFont="1" applyFill="1" applyBorder="1" applyAlignment="1" applyProtection="1">
      <alignment horizontal="center"/>
    </xf>
    <xf numFmtId="0" fontId="13" fillId="0" borderId="39" xfId="5" applyNumberFormat="1" applyFont="1" applyFill="1" applyBorder="1" applyAlignment="1" applyProtection="1">
      <alignment horizontal="center"/>
    </xf>
    <xf numFmtId="0" fontId="13" fillId="0" borderId="32" xfId="5" applyNumberFormat="1" applyFont="1" applyFill="1" applyBorder="1" applyAlignment="1" applyProtection="1">
      <alignment horizontal="center" wrapText="1"/>
    </xf>
    <xf numFmtId="0" fontId="13" fillId="0" borderId="11" xfId="5" applyNumberFormat="1" applyFont="1" applyFill="1" applyBorder="1" applyAlignment="1" applyProtection="1">
      <alignment horizontal="center" wrapText="1"/>
    </xf>
    <xf numFmtId="0" fontId="12" fillId="0" borderId="1" xfId="5" applyNumberFormat="1" applyFont="1" applyFill="1" applyBorder="1" applyAlignment="1" applyProtection="1">
      <alignment horizontal="left" vertical="top" indent="1"/>
    </xf>
    <xf numFmtId="0" fontId="12" fillId="0" borderId="1" xfId="5" applyNumberFormat="1" applyFont="1" applyFill="1" applyBorder="1" applyAlignment="1" applyProtection="1">
      <alignment horizontal="center" vertical="top"/>
    </xf>
    <xf numFmtId="0" fontId="12" fillId="0" borderId="1" xfId="5" applyNumberFormat="1" applyFont="1" applyFill="1" applyBorder="1" applyAlignment="1" applyProtection="1">
      <alignment horizontal="justify" vertical="top"/>
    </xf>
    <xf numFmtId="0" fontId="12" fillId="0" borderId="1" xfId="5" applyNumberFormat="1" applyFont="1" applyFill="1" applyBorder="1" applyAlignment="1" applyProtection="1">
      <alignment horizontal="center"/>
    </xf>
    <xf numFmtId="0" fontId="12" fillId="0" borderId="1" xfId="5" applyNumberFormat="1" applyFont="1" applyFill="1" applyBorder="1" applyAlignment="1" applyProtection="1">
      <alignment horizontal="left" vertical="center" indent="1"/>
    </xf>
    <xf numFmtId="0" fontId="12" fillId="0" borderId="1" xfId="5" applyNumberFormat="1" applyFont="1" applyFill="1" applyBorder="1" applyAlignment="1" applyProtection="1">
      <alignment horizontal="center" vertical="center"/>
    </xf>
    <xf numFmtId="0" fontId="12" fillId="0" borderId="1" xfId="5" applyNumberFormat="1" applyFont="1" applyFill="1" applyBorder="1" applyAlignment="1" applyProtection="1">
      <alignment horizontal="justify" vertical="center"/>
    </xf>
    <xf numFmtId="0" fontId="0" fillId="0" borderId="0" xfId="0" applyAlignment="1">
      <alignment horizontal="left" vertical="top" wrapText="1"/>
    </xf>
    <xf numFmtId="0" fontId="12" fillId="0" borderId="0" xfId="4" applyNumberFormat="1" applyFont="1" applyFill="1" applyBorder="1" applyAlignment="1" applyProtection="1">
      <alignment horizontal="left" vertical="top" wrapText="1"/>
    </xf>
    <xf numFmtId="0" fontId="13" fillId="0" borderId="50" xfId="5" applyNumberFormat="1" applyFont="1" applyFill="1" applyBorder="1" applyAlignment="1" applyProtection="1">
      <alignment horizontal="center" wrapText="1"/>
    </xf>
    <xf numFmtId="0" fontId="13" fillId="0" borderId="39" xfId="5" applyNumberFormat="1" applyFont="1" applyFill="1" applyBorder="1" applyAlignment="1" applyProtection="1">
      <alignment horizontal="center" wrapText="1"/>
    </xf>
    <xf numFmtId="0" fontId="13" fillId="0" borderId="1" xfId="5" applyNumberFormat="1" applyFont="1" applyFill="1" applyBorder="1" applyAlignment="1" applyProtection="1">
      <alignment horizontal="center" wrapText="1"/>
    </xf>
    <xf numFmtId="0" fontId="13" fillId="0" borderId="1" xfId="5" applyNumberFormat="1" applyFont="1" applyFill="1" applyBorder="1" applyAlignment="1" applyProtection="1">
      <alignment horizontal="center"/>
    </xf>
    <xf numFmtId="1" fontId="0" fillId="0" borderId="53" xfId="0" applyNumberFormat="1" applyBorder="1" applyAlignment="1">
      <alignment horizontal="center"/>
    </xf>
    <xf numFmtId="49" fontId="0" fillId="0" borderId="0" xfId="0" applyNumberFormat="1" applyBorder="1" applyAlignment="1">
      <alignment horizontal="center"/>
    </xf>
    <xf numFmtId="49" fontId="0" fillId="0" borderId="5" xfId="0" applyNumberFormat="1" applyBorder="1" applyAlignment="1">
      <alignment horizontal="right"/>
    </xf>
    <xf numFmtId="49" fontId="0" fillId="0" borderId="7" xfId="0" applyNumberFormat="1" applyBorder="1" applyAlignment="1">
      <alignment horizontal="right"/>
    </xf>
    <xf numFmtId="49" fontId="0" fillId="0" borderId="10" xfId="0" applyNumberFormat="1" applyBorder="1" applyAlignment="1">
      <alignment horizontal="right"/>
    </xf>
    <xf numFmtId="49" fontId="0" fillId="0" borderId="13" xfId="0" applyNumberFormat="1" applyBorder="1" applyAlignment="1">
      <alignment horizontal="right"/>
    </xf>
    <xf numFmtId="0" fontId="0" fillId="0" borderId="11" xfId="0" applyNumberFormat="1" applyBorder="1" applyAlignment="1">
      <alignment horizontal="center"/>
    </xf>
    <xf numFmtId="0" fontId="0" fillId="0" borderId="1" xfId="0" applyNumberFormat="1" applyBorder="1" applyAlignment="1">
      <alignment horizontal="center"/>
    </xf>
    <xf numFmtId="0" fontId="0" fillId="0" borderId="6" xfId="0" applyNumberFormat="1" applyBorder="1" applyAlignment="1">
      <alignment horizontal="center"/>
    </xf>
    <xf numFmtId="0" fontId="0" fillId="0" borderId="8" xfId="0" applyNumberFormat="1" applyBorder="1" applyAlignment="1">
      <alignment horizontal="center"/>
    </xf>
    <xf numFmtId="0" fontId="0" fillId="0" borderId="9" xfId="0" applyNumberFormat="1" applyBorder="1" applyAlignment="1">
      <alignment horizontal="center"/>
    </xf>
    <xf numFmtId="0" fontId="0" fillId="0" borderId="12" xfId="0" applyNumberFormat="1" applyBorder="1" applyAlignment="1">
      <alignment horizontal="center"/>
    </xf>
    <xf numFmtId="49" fontId="0" fillId="0" borderId="22" xfId="0" applyNumberFormat="1" applyBorder="1" applyAlignment="1">
      <alignment horizontal="left"/>
    </xf>
    <xf numFmtId="49" fontId="0" fillId="0" borderId="23" xfId="0" applyNumberFormat="1" applyBorder="1" applyAlignment="1">
      <alignment horizontal="left"/>
    </xf>
    <xf numFmtId="49" fontId="0" fillId="0" borderId="24" xfId="0" applyNumberFormat="1" applyBorder="1" applyAlignment="1">
      <alignment horizontal="left"/>
    </xf>
    <xf numFmtId="49" fontId="24" fillId="0" borderId="28" xfId="0" applyNumberFormat="1" applyFont="1" applyBorder="1" applyAlignment="1">
      <alignment horizontal="center"/>
    </xf>
    <xf numFmtId="49" fontId="24" fillId="0" borderId="29" xfId="0" applyNumberFormat="1" applyFont="1" applyBorder="1" applyAlignment="1">
      <alignment horizontal="center"/>
    </xf>
    <xf numFmtId="49" fontId="24" fillId="0" borderId="30" xfId="0" applyNumberFormat="1" applyFont="1" applyBorder="1" applyAlignment="1">
      <alignment horizontal="center"/>
    </xf>
    <xf numFmtId="0" fontId="0" fillId="0" borderId="0" xfId="0" applyNumberFormat="1" applyAlignment="1">
      <alignment horizontal="left" vertical="top" wrapText="1" indent="1"/>
    </xf>
    <xf numFmtId="0" fontId="0" fillId="0" borderId="40" xfId="0" applyNumberFormat="1" applyBorder="1" applyAlignment="1">
      <alignment horizontal="left" vertical="top" wrapText="1" indent="1"/>
    </xf>
    <xf numFmtId="49" fontId="0" fillId="0" borderId="0" xfId="0" applyNumberFormat="1" applyAlignment="1">
      <alignment horizontal="left" indent="1"/>
    </xf>
  </cellXfs>
  <cellStyles count="6">
    <cellStyle name="Comma" xfId="1" builtinId="3"/>
    <cellStyle name="Normal" xfId="0" builtinId="0"/>
    <cellStyle name="Normal_Data" xfId="2"/>
    <cellStyle name="Normal_Electrical Data" xfId="5"/>
    <cellStyle name="Normal_Sheet1" xfId="3"/>
    <cellStyle name="Normal_Sheet2" xfId="4"/>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71"/>
  <sheetViews>
    <sheetView tabSelected="1" workbookViewId="0">
      <selection activeCell="J30" sqref="J30"/>
    </sheetView>
  </sheetViews>
  <sheetFormatPr defaultRowHeight="15" x14ac:dyDescent="0.25"/>
  <cols>
    <col min="1" max="1" width="27.140625" style="1" bestFit="1" customWidth="1"/>
    <col min="2" max="2" width="7.7109375" style="1" customWidth="1"/>
    <col min="3" max="3" width="10.28515625" style="1" bestFit="1" customWidth="1"/>
    <col min="4" max="4" width="10.7109375" style="1" customWidth="1"/>
    <col min="5" max="5" width="8.28515625" style="1" customWidth="1"/>
    <col min="6" max="6" width="8.42578125" style="1" customWidth="1"/>
    <col min="7" max="7" width="7.7109375" style="1" customWidth="1"/>
    <col min="8" max="8" width="9.5703125" style="1" bestFit="1" customWidth="1"/>
    <col min="9" max="9" width="8.42578125" style="1" customWidth="1"/>
    <col min="10" max="10" width="7.7109375" style="1" customWidth="1"/>
    <col min="11" max="16384" width="9.140625" style="1"/>
  </cols>
  <sheetData>
    <row r="1" spans="1:10" ht="24" thickBot="1" x14ac:dyDescent="0.4">
      <c r="A1" s="182" t="s">
        <v>65</v>
      </c>
      <c r="B1" s="182"/>
      <c r="C1" s="182"/>
      <c r="D1" s="182"/>
      <c r="E1" s="182"/>
      <c r="F1" s="182"/>
      <c r="G1" s="182"/>
      <c r="H1" s="182"/>
      <c r="I1" s="182"/>
      <c r="J1" s="182"/>
    </row>
    <row r="2" spans="1:10" ht="15.75" thickBot="1" x14ac:dyDescent="0.3">
      <c r="A2" s="183" t="s">
        <v>0</v>
      </c>
      <c r="B2" s="184"/>
      <c r="C2" s="184"/>
      <c r="D2" s="184"/>
      <c r="E2" s="184"/>
      <c r="F2" s="184"/>
      <c r="G2" s="184"/>
      <c r="H2" s="184"/>
      <c r="I2" s="184"/>
      <c r="J2" s="185"/>
    </row>
    <row r="3" spans="1:10" ht="15.75" thickBot="1" x14ac:dyDescent="0.3">
      <c r="A3" s="14" t="s">
        <v>1</v>
      </c>
      <c r="B3" s="9" t="s">
        <v>2</v>
      </c>
      <c r="C3" s="9" t="s">
        <v>3</v>
      </c>
      <c r="D3" s="9" t="s">
        <v>4</v>
      </c>
      <c r="E3" s="9" t="s">
        <v>5</v>
      </c>
      <c r="F3" s="9" t="s">
        <v>6</v>
      </c>
      <c r="G3" s="9" t="s">
        <v>7</v>
      </c>
      <c r="H3" s="9" t="s">
        <v>8</v>
      </c>
      <c r="I3" s="9" t="s">
        <v>9</v>
      </c>
      <c r="J3" s="10" t="s">
        <v>10</v>
      </c>
    </row>
    <row r="4" spans="1:10" ht="15.75" thickBot="1" x14ac:dyDescent="0.3">
      <c r="A4" s="4" t="s">
        <v>56</v>
      </c>
      <c r="B4" s="168" t="s">
        <v>57</v>
      </c>
      <c r="C4" s="168" t="s">
        <v>58</v>
      </c>
      <c r="D4" s="168" t="s">
        <v>59</v>
      </c>
      <c r="E4" s="168" t="s">
        <v>60</v>
      </c>
      <c r="F4" s="168" t="s">
        <v>61</v>
      </c>
      <c r="G4" s="168" t="s">
        <v>8</v>
      </c>
      <c r="H4" s="168" t="s">
        <v>62</v>
      </c>
      <c r="I4" s="168" t="s">
        <v>63</v>
      </c>
      <c r="J4" s="169" t="s">
        <v>64</v>
      </c>
    </row>
    <row r="5" spans="1:10" x14ac:dyDescent="0.25">
      <c r="A5" s="186" t="s">
        <v>624</v>
      </c>
      <c r="B5" s="187"/>
      <c r="C5" s="187"/>
      <c r="D5" s="187"/>
      <c r="E5" s="187"/>
      <c r="F5" s="187"/>
      <c r="G5" s="187"/>
      <c r="H5" s="187"/>
      <c r="I5" s="187"/>
      <c r="J5" s="188"/>
    </row>
    <row r="6" spans="1:10" x14ac:dyDescent="0.25">
      <c r="A6" s="166" t="s">
        <v>196</v>
      </c>
      <c r="B6" s="161">
        <v>9.1010475098783612</v>
      </c>
      <c r="C6" s="161">
        <v>14.60479725628263</v>
      </c>
      <c r="D6" s="161">
        <v>18.889484663667368</v>
      </c>
      <c r="E6" s="161">
        <v>24.792479243222331</v>
      </c>
      <c r="F6" s="161">
        <v>32.202431710403438</v>
      </c>
      <c r="G6" s="161">
        <v>38.558126827005907</v>
      </c>
      <c r="H6" s="161">
        <v>43.099564580209666</v>
      </c>
      <c r="I6" s="161">
        <v>52.324541170339508</v>
      </c>
      <c r="J6" s="163">
        <v>51.818244535857225</v>
      </c>
    </row>
    <row r="7" spans="1:10" x14ac:dyDescent="0.25">
      <c r="A7" s="166" t="s">
        <v>197</v>
      </c>
      <c r="B7" s="161">
        <v>7.4628589581002558</v>
      </c>
      <c r="C7" s="161">
        <v>11.975933750151755</v>
      </c>
      <c r="D7" s="161">
        <v>15.489377424207241</v>
      </c>
      <c r="E7" s="161">
        <v>20.329832979442312</v>
      </c>
      <c r="F7" s="161">
        <v>26.405994002530818</v>
      </c>
      <c r="G7" s="161">
        <v>31.617663998144842</v>
      </c>
      <c r="H7" s="161">
        <v>35.341642955771924</v>
      </c>
      <c r="I7" s="161">
        <v>42.906123759678394</v>
      </c>
      <c r="J7" s="163">
        <v>42.490960519402925</v>
      </c>
    </row>
    <row r="8" spans="1:10" ht="15.75" thickBot="1" x14ac:dyDescent="0.3">
      <c r="A8" s="167" t="s">
        <v>198</v>
      </c>
      <c r="B8" s="164">
        <v>8.0089218086929588</v>
      </c>
      <c r="C8" s="164">
        <v>12.852221585528715</v>
      </c>
      <c r="D8" s="164">
        <v>16.622746504027283</v>
      </c>
      <c r="E8" s="164">
        <v>21.817381734035653</v>
      </c>
      <c r="F8" s="164">
        <v>28.338139905155025</v>
      </c>
      <c r="G8" s="164">
        <v>33.931151607765202</v>
      </c>
      <c r="H8" s="164">
        <v>37.927616830584505</v>
      </c>
      <c r="I8" s="164">
        <v>46.04559622989877</v>
      </c>
      <c r="J8" s="165">
        <v>45.600055191554361</v>
      </c>
    </row>
    <row r="9" spans="1:10" ht="15.75" thickBot="1" x14ac:dyDescent="0.3">
      <c r="A9" s="162"/>
      <c r="B9" s="84"/>
      <c r="C9" s="84"/>
      <c r="D9" s="84"/>
      <c r="E9" s="84"/>
      <c r="F9" s="84"/>
      <c r="G9" s="84"/>
      <c r="H9" s="84"/>
      <c r="I9" s="84"/>
      <c r="J9" s="331"/>
    </row>
    <row r="10" spans="1:10" x14ac:dyDescent="0.25">
      <c r="A10" s="189" t="s">
        <v>623</v>
      </c>
      <c r="B10" s="190"/>
      <c r="C10" s="190"/>
      <c r="D10" s="190"/>
      <c r="E10" s="190"/>
      <c r="F10" s="190"/>
      <c r="G10" s="190"/>
      <c r="H10" s="190"/>
      <c r="I10" s="190"/>
      <c r="J10" s="191"/>
    </row>
    <row r="11" spans="1:10" x14ac:dyDescent="0.25">
      <c r="A11" s="166" t="s">
        <v>196</v>
      </c>
      <c r="B11" s="161">
        <v>9.2733740157861426</v>
      </c>
      <c r="C11" s="161">
        <v>14.477269969909266</v>
      </c>
      <c r="D11" s="161">
        <v>18.903422734221426</v>
      </c>
      <c r="E11" s="161">
        <v>25.920700912495771</v>
      </c>
      <c r="F11" s="161">
        <v>32.808008742545965</v>
      </c>
      <c r="G11" s="161">
        <v>38.450222859679215</v>
      </c>
      <c r="H11" s="161">
        <v>44.224897866135038</v>
      </c>
      <c r="I11" s="161">
        <v>56.715575636087465</v>
      </c>
      <c r="J11" s="163">
        <v>69.671602146426594</v>
      </c>
    </row>
    <row r="12" spans="1:10" x14ac:dyDescent="0.25">
      <c r="A12" s="166" t="s">
        <v>197</v>
      </c>
      <c r="B12" s="161">
        <v>7.6041666929446361</v>
      </c>
      <c r="C12" s="161">
        <v>11.871361375325597</v>
      </c>
      <c r="D12" s="161">
        <v>15.500806642061569</v>
      </c>
      <c r="E12" s="161">
        <v>21.254974748246532</v>
      </c>
      <c r="F12" s="161">
        <v>26.902567168887689</v>
      </c>
      <c r="G12" s="161">
        <v>31.529182744936953</v>
      </c>
      <c r="H12" s="161">
        <v>36.264416250230731</v>
      </c>
      <c r="I12" s="161">
        <v>46.506772021591715</v>
      </c>
      <c r="J12" s="163">
        <v>57.130713760069803</v>
      </c>
    </row>
    <row r="13" spans="1:10" ht="15.75" thickBot="1" x14ac:dyDescent="0.3">
      <c r="A13" s="230" t="s">
        <v>198</v>
      </c>
      <c r="B13" s="231">
        <v>8.1605691338918049</v>
      </c>
      <c r="C13" s="231">
        <v>12.739997573520153</v>
      </c>
      <c r="D13" s="231">
        <v>16.635012006114856</v>
      </c>
      <c r="E13" s="231">
        <v>22.81021680299628</v>
      </c>
      <c r="F13" s="231">
        <v>28.871047693440449</v>
      </c>
      <c r="G13" s="231">
        <v>33.836196116517712</v>
      </c>
      <c r="H13" s="231">
        <v>38.917910122198833</v>
      </c>
      <c r="I13" s="231">
        <v>49.90970655975697</v>
      </c>
      <c r="J13" s="232">
        <v>61.311009888855402</v>
      </c>
    </row>
    <row r="14" spans="1:10" x14ac:dyDescent="0.25">
      <c r="A14" s="11"/>
      <c r="B14" s="233"/>
      <c r="C14" s="233"/>
      <c r="D14" s="233"/>
      <c r="E14" s="233"/>
      <c r="F14" s="233"/>
      <c r="G14" s="233"/>
      <c r="H14" s="233"/>
      <c r="I14" s="233"/>
      <c r="J14" s="234"/>
    </row>
    <row r="15" spans="1:10" x14ac:dyDescent="0.25">
      <c r="A15" s="179" t="s">
        <v>621</v>
      </c>
      <c r="B15" s="180"/>
      <c r="C15" s="180"/>
      <c r="D15" s="180"/>
      <c r="E15" s="180"/>
      <c r="F15" s="180"/>
      <c r="G15" s="180"/>
      <c r="H15" s="180"/>
      <c r="I15" s="180"/>
      <c r="J15" s="181"/>
    </row>
    <row r="16" spans="1:10" x14ac:dyDescent="0.25">
      <c r="A16" s="2" t="s">
        <v>11</v>
      </c>
      <c r="B16" s="5">
        <v>850</v>
      </c>
      <c r="C16" s="5">
        <v>1270</v>
      </c>
      <c r="D16" s="5">
        <v>1570</v>
      </c>
      <c r="E16" s="5">
        <v>1990</v>
      </c>
      <c r="F16" s="5">
        <v>2540</v>
      </c>
      <c r="G16" s="5">
        <v>3020</v>
      </c>
      <c r="H16" s="5">
        <v>3365</v>
      </c>
      <c r="I16" s="5"/>
      <c r="J16" s="6"/>
    </row>
    <row r="17" spans="1:11" ht="15.75" thickBot="1" x14ac:dyDescent="0.3">
      <c r="A17" s="3" t="s">
        <v>625</v>
      </c>
      <c r="B17" s="7" t="s">
        <v>348</v>
      </c>
      <c r="C17" s="7" t="s">
        <v>349</v>
      </c>
      <c r="D17" s="7" t="s">
        <v>350</v>
      </c>
      <c r="E17" s="7" t="s">
        <v>351</v>
      </c>
      <c r="F17" s="7" t="s">
        <v>352</v>
      </c>
      <c r="G17" s="7" t="s">
        <v>353</v>
      </c>
      <c r="H17" s="7" t="s">
        <v>354</v>
      </c>
      <c r="I17" s="7" t="s">
        <v>355</v>
      </c>
      <c r="J17" s="235" t="s">
        <v>356</v>
      </c>
    </row>
    <row r="18" spans="1:11" x14ac:dyDescent="0.25">
      <c r="A18" s="27" t="s">
        <v>1036</v>
      </c>
      <c r="B18" s="332"/>
      <c r="C18" s="332"/>
      <c r="D18" s="332"/>
      <c r="E18" s="332"/>
      <c r="F18" s="332"/>
      <c r="G18" s="332"/>
      <c r="H18" s="332"/>
      <c r="I18" s="332"/>
      <c r="J18" s="83"/>
    </row>
    <row r="19" spans="1:11" ht="15.75" thickBot="1" x14ac:dyDescent="0.3"/>
    <row r="20" spans="1:11" ht="15.75" thickBot="1" x14ac:dyDescent="0.3">
      <c r="A20" s="336" t="s">
        <v>66</v>
      </c>
      <c r="B20" s="168" t="s">
        <v>2</v>
      </c>
      <c r="C20" s="168" t="s">
        <v>4</v>
      </c>
      <c r="D20" s="169" t="s">
        <v>6</v>
      </c>
      <c r="E20" s="351" t="s">
        <v>1055</v>
      </c>
    </row>
    <row r="21" spans="1:11" ht="15" customHeight="1" x14ac:dyDescent="0.25">
      <c r="A21" s="335" t="s">
        <v>1050</v>
      </c>
      <c r="B21" s="337" t="s">
        <v>476</v>
      </c>
      <c r="C21" s="337" t="s">
        <v>477</v>
      </c>
      <c r="D21" s="342" t="s">
        <v>478</v>
      </c>
      <c r="E21" s="350" t="s">
        <v>1056</v>
      </c>
      <c r="F21" s="349"/>
      <c r="G21" s="349"/>
      <c r="H21" s="349"/>
      <c r="I21" s="349"/>
      <c r="J21" s="349"/>
    </row>
    <row r="22" spans="1:11" x14ac:dyDescent="0.25">
      <c r="A22" s="333" t="s">
        <v>1051</v>
      </c>
      <c r="B22" s="338" t="s">
        <v>480</v>
      </c>
      <c r="C22" s="338" t="s">
        <v>481</v>
      </c>
      <c r="D22" s="339" t="s">
        <v>482</v>
      </c>
      <c r="E22" s="350"/>
      <c r="F22" s="349"/>
      <c r="G22" s="349"/>
      <c r="H22" s="349"/>
      <c r="I22" s="349"/>
      <c r="J22" s="349"/>
    </row>
    <row r="23" spans="1:11" x14ac:dyDescent="0.25">
      <c r="A23" s="333" t="s">
        <v>1052</v>
      </c>
      <c r="B23" s="338" t="s">
        <v>1022</v>
      </c>
      <c r="C23" s="338"/>
      <c r="D23" s="339"/>
      <c r="E23" s="350"/>
      <c r="F23" s="349"/>
      <c r="G23" s="349"/>
      <c r="H23" s="349"/>
      <c r="I23" s="349"/>
      <c r="J23" s="349"/>
    </row>
    <row r="24" spans="1:11" x14ac:dyDescent="0.25">
      <c r="A24" s="333" t="s">
        <v>1053</v>
      </c>
      <c r="B24" s="338" t="s">
        <v>1023</v>
      </c>
      <c r="C24" s="338"/>
      <c r="D24" s="339"/>
      <c r="E24" s="350"/>
      <c r="F24" s="349"/>
      <c r="G24" s="349"/>
      <c r="H24" s="349"/>
      <c r="I24" s="349"/>
      <c r="J24" s="349"/>
    </row>
    <row r="25" spans="1:11" x14ac:dyDescent="0.25">
      <c r="A25" s="333" t="s">
        <v>1044</v>
      </c>
      <c r="B25" s="338" t="s">
        <v>783</v>
      </c>
      <c r="C25" s="338"/>
      <c r="D25" s="339"/>
      <c r="E25" s="350"/>
      <c r="F25" s="349"/>
      <c r="G25" s="349"/>
      <c r="H25" s="349"/>
      <c r="I25" s="349"/>
      <c r="J25" s="349"/>
    </row>
    <row r="26" spans="1:11" x14ac:dyDescent="0.25">
      <c r="A26" s="333" t="s">
        <v>1045</v>
      </c>
      <c r="B26" s="338" t="s">
        <v>786</v>
      </c>
      <c r="C26" s="338"/>
      <c r="D26" s="339"/>
      <c r="E26" s="350"/>
      <c r="F26" s="349"/>
      <c r="G26" s="349"/>
      <c r="H26" s="349"/>
      <c r="I26" s="349"/>
      <c r="J26" s="349"/>
    </row>
    <row r="27" spans="1:11" x14ac:dyDescent="0.25">
      <c r="A27" s="333" t="s">
        <v>1046</v>
      </c>
      <c r="B27" s="338" t="s">
        <v>793</v>
      </c>
      <c r="C27" s="338"/>
      <c r="D27" s="339"/>
      <c r="K27" s="27"/>
    </row>
    <row r="28" spans="1:11" x14ac:dyDescent="0.25">
      <c r="A28" s="333" t="s">
        <v>1047</v>
      </c>
      <c r="B28" s="338" t="s">
        <v>954</v>
      </c>
      <c r="C28" s="338">
        <v>1296</v>
      </c>
      <c r="D28" s="339"/>
      <c r="K28" s="27"/>
    </row>
    <row r="29" spans="1:11" x14ac:dyDescent="0.25">
      <c r="A29" s="333" t="s">
        <v>1048</v>
      </c>
      <c r="B29" s="338" t="s">
        <v>956</v>
      </c>
      <c r="C29" s="338">
        <v>1664</v>
      </c>
      <c r="D29" s="339"/>
      <c r="K29" s="27"/>
    </row>
    <row r="30" spans="1:11" ht="15.75" thickBot="1" x14ac:dyDescent="0.3">
      <c r="A30" s="334" t="s">
        <v>1049</v>
      </c>
      <c r="B30" s="340" t="s">
        <v>957</v>
      </c>
      <c r="C30" s="340">
        <v>1984</v>
      </c>
      <c r="D30" s="341"/>
      <c r="K30" s="27"/>
    </row>
    <row r="31" spans="1:11" x14ac:dyDescent="0.25">
      <c r="B31" s="229"/>
      <c r="C31" s="229"/>
      <c r="D31" s="229"/>
      <c r="K31" s="27"/>
    </row>
    <row r="32" spans="1:11" ht="15.75" thickBot="1" x14ac:dyDescent="0.3">
      <c r="K32" s="27"/>
    </row>
    <row r="33" spans="1:11" ht="19.5" thickBot="1" x14ac:dyDescent="0.35">
      <c r="A33" s="346" t="s">
        <v>1054</v>
      </c>
      <c r="B33" s="347"/>
      <c r="C33" s="347"/>
      <c r="D33" s="347"/>
      <c r="E33" s="347"/>
      <c r="F33" s="347"/>
      <c r="G33" s="347"/>
      <c r="H33" s="348"/>
      <c r="K33" s="27"/>
    </row>
    <row r="34" spans="1:11" x14ac:dyDescent="0.25">
      <c r="A34" s="11" t="s">
        <v>17</v>
      </c>
      <c r="B34" s="12">
        <v>15</v>
      </c>
      <c r="C34" s="12">
        <v>25</v>
      </c>
      <c r="D34" s="12">
        <v>34.5</v>
      </c>
      <c r="E34" s="12">
        <v>46</v>
      </c>
      <c r="F34" s="12">
        <v>69</v>
      </c>
      <c r="G34" s="12">
        <v>115</v>
      </c>
      <c r="H34" s="13">
        <v>161</v>
      </c>
      <c r="K34" s="27"/>
    </row>
    <row r="35" spans="1:11" ht="15.75" thickBot="1" x14ac:dyDescent="0.3">
      <c r="A35" s="3" t="s">
        <v>18</v>
      </c>
      <c r="B35" s="7">
        <v>110</v>
      </c>
      <c r="C35" s="7">
        <v>150</v>
      </c>
      <c r="D35" s="7">
        <v>200</v>
      </c>
      <c r="E35" s="7">
        <v>250</v>
      </c>
      <c r="F35" s="7">
        <v>350</v>
      </c>
      <c r="G35" s="7">
        <v>550</v>
      </c>
      <c r="H35" s="8">
        <v>750</v>
      </c>
      <c r="K35" s="27"/>
    </row>
    <row r="36" spans="1:11" x14ac:dyDescent="0.25">
      <c r="A36" s="186" t="s">
        <v>13</v>
      </c>
      <c r="B36" s="187"/>
      <c r="C36" s="187"/>
      <c r="D36" s="187"/>
      <c r="E36" s="187"/>
      <c r="F36" s="187"/>
      <c r="G36" s="187"/>
      <c r="H36" s="188"/>
      <c r="K36" s="27"/>
    </row>
    <row r="37" spans="1:11" x14ac:dyDescent="0.25">
      <c r="A37" s="2" t="s">
        <v>19</v>
      </c>
      <c r="B37" s="5" t="s">
        <v>20</v>
      </c>
      <c r="C37" s="5" t="s">
        <v>21</v>
      </c>
      <c r="D37" s="5" t="s">
        <v>22</v>
      </c>
      <c r="E37" s="5" t="s">
        <v>23</v>
      </c>
      <c r="F37" s="5" t="s">
        <v>24</v>
      </c>
      <c r="G37" s="5" t="s">
        <v>25</v>
      </c>
      <c r="H37" s="6" t="s">
        <v>26</v>
      </c>
      <c r="K37" s="27"/>
    </row>
    <row r="38" spans="1:11" x14ac:dyDescent="0.25">
      <c r="A38" s="2" t="s">
        <v>27</v>
      </c>
      <c r="B38" s="5" t="s">
        <v>28</v>
      </c>
      <c r="C38" s="5" t="s">
        <v>29</v>
      </c>
      <c r="D38" s="5" t="s">
        <v>30</v>
      </c>
      <c r="E38" s="5" t="s">
        <v>31</v>
      </c>
      <c r="F38" s="5" t="s">
        <v>32</v>
      </c>
      <c r="G38" s="5" t="s">
        <v>33</v>
      </c>
      <c r="H38" s="6" t="s">
        <v>34</v>
      </c>
      <c r="K38" s="27"/>
    </row>
    <row r="39" spans="1:11" ht="15.75" thickBot="1" x14ac:dyDescent="0.3">
      <c r="A39" s="3" t="s">
        <v>35</v>
      </c>
      <c r="B39" s="7" t="s">
        <v>36</v>
      </c>
      <c r="C39" s="7" t="s">
        <v>37</v>
      </c>
      <c r="D39" s="7" t="s">
        <v>37</v>
      </c>
      <c r="E39" s="7" t="s">
        <v>37</v>
      </c>
      <c r="F39" s="7" t="s">
        <v>38</v>
      </c>
      <c r="G39" s="7" t="s">
        <v>12</v>
      </c>
      <c r="H39" s="8" t="s">
        <v>39</v>
      </c>
      <c r="K39" s="27"/>
    </row>
    <row r="40" spans="1:11" x14ac:dyDescent="0.25">
      <c r="A40" s="186" t="s">
        <v>14</v>
      </c>
      <c r="B40" s="187"/>
      <c r="C40" s="187"/>
      <c r="D40" s="187"/>
      <c r="E40" s="187"/>
      <c r="F40" s="187"/>
      <c r="G40" s="187"/>
      <c r="H40" s="188"/>
      <c r="K40" s="27"/>
    </row>
    <row r="41" spans="1:11" x14ac:dyDescent="0.25">
      <c r="A41" s="2" t="s">
        <v>40</v>
      </c>
      <c r="B41" s="5" t="s">
        <v>22</v>
      </c>
      <c r="C41" s="5" t="s">
        <v>23</v>
      </c>
      <c r="D41" s="5" t="s">
        <v>24</v>
      </c>
      <c r="E41" s="5" t="s">
        <v>41</v>
      </c>
      <c r="F41" s="5" t="s">
        <v>25</v>
      </c>
      <c r="G41" s="5" t="s">
        <v>42</v>
      </c>
      <c r="H41" s="6" t="s">
        <v>43</v>
      </c>
      <c r="K41" s="27"/>
    </row>
    <row r="42" spans="1:11" x14ac:dyDescent="0.25">
      <c r="A42" s="2" t="s">
        <v>44</v>
      </c>
      <c r="B42" s="5" t="s">
        <v>20</v>
      </c>
      <c r="C42" s="5" t="s">
        <v>21</v>
      </c>
      <c r="D42" s="5" t="s">
        <v>22</v>
      </c>
      <c r="E42" s="5" t="s">
        <v>23</v>
      </c>
      <c r="F42" s="5" t="s">
        <v>24</v>
      </c>
      <c r="G42" s="5" t="s">
        <v>25</v>
      </c>
      <c r="H42" s="6" t="s">
        <v>26</v>
      </c>
      <c r="K42" s="27"/>
    </row>
    <row r="43" spans="1:11" ht="15.75" thickBot="1" x14ac:dyDescent="0.3">
      <c r="A43" s="3" t="s">
        <v>45</v>
      </c>
      <c r="B43" s="7" t="s">
        <v>21</v>
      </c>
      <c r="C43" s="7" t="s">
        <v>22</v>
      </c>
      <c r="D43" s="7" t="s">
        <v>23</v>
      </c>
      <c r="E43" s="7" t="s">
        <v>24</v>
      </c>
      <c r="F43" s="7" t="s">
        <v>41</v>
      </c>
      <c r="G43" s="7" t="s">
        <v>26</v>
      </c>
      <c r="H43" s="8" t="s">
        <v>46</v>
      </c>
    </row>
    <row r="44" spans="1:11" x14ac:dyDescent="0.25">
      <c r="A44" s="186" t="s">
        <v>15</v>
      </c>
      <c r="B44" s="187"/>
      <c r="C44" s="187"/>
      <c r="D44" s="187"/>
      <c r="E44" s="187"/>
      <c r="F44" s="187"/>
      <c r="G44" s="187"/>
      <c r="H44" s="188"/>
    </row>
    <row r="45" spans="1:11" ht="15.75" thickBot="1" x14ac:dyDescent="0.3">
      <c r="A45" s="3" t="s">
        <v>47</v>
      </c>
      <c r="B45" s="7" t="s">
        <v>29</v>
      </c>
      <c r="C45" s="7" t="s">
        <v>30</v>
      </c>
      <c r="D45" s="7" t="s">
        <v>48</v>
      </c>
      <c r="E45" s="7" t="s">
        <v>49</v>
      </c>
      <c r="F45" s="7" t="s">
        <v>50</v>
      </c>
      <c r="G45" s="7" t="s">
        <v>51</v>
      </c>
      <c r="H45" s="8" t="s">
        <v>52</v>
      </c>
    </row>
    <row r="46" spans="1:11" x14ac:dyDescent="0.25">
      <c r="A46" s="343" t="s">
        <v>16</v>
      </c>
      <c r="B46" s="344"/>
      <c r="C46" s="344"/>
      <c r="D46" s="344"/>
      <c r="E46" s="344"/>
      <c r="F46" s="344"/>
      <c r="G46" s="344"/>
      <c r="H46" s="345"/>
    </row>
    <row r="47" spans="1:11" ht="15.75" thickBot="1" x14ac:dyDescent="0.3">
      <c r="A47" s="3" t="s">
        <v>53</v>
      </c>
      <c r="B47" s="7">
        <v>2</v>
      </c>
      <c r="C47" s="7">
        <v>3</v>
      </c>
      <c r="D47" s="7">
        <v>4</v>
      </c>
      <c r="E47" s="7">
        <v>4</v>
      </c>
      <c r="F47" s="7">
        <v>5</v>
      </c>
      <c r="G47" s="7">
        <v>8</v>
      </c>
      <c r="H47" s="8">
        <v>12</v>
      </c>
    </row>
    <row r="49" spans="1:8" ht="15.75" thickBot="1" x14ac:dyDescent="0.3"/>
    <row r="50" spans="1:8" ht="15.75" thickBot="1" x14ac:dyDescent="0.3">
      <c r="A50" s="176" t="s">
        <v>74</v>
      </c>
      <c r="B50" s="177"/>
      <c r="C50" s="177"/>
      <c r="D50" s="177"/>
      <c r="E50" s="177"/>
      <c r="F50" s="177"/>
      <c r="G50" s="177"/>
      <c r="H50" s="178"/>
    </row>
    <row r="51" spans="1:8" ht="60.75" thickBot="1" x14ac:dyDescent="0.3">
      <c r="A51" s="15" t="s">
        <v>67</v>
      </c>
      <c r="B51" s="16" t="s">
        <v>68</v>
      </c>
      <c r="C51" s="16" t="s">
        <v>69</v>
      </c>
      <c r="D51" s="16" t="s">
        <v>70</v>
      </c>
      <c r="E51" s="16" t="s">
        <v>71</v>
      </c>
      <c r="F51" s="16" t="s">
        <v>72</v>
      </c>
      <c r="G51" s="16" t="s">
        <v>75</v>
      </c>
      <c r="H51" s="17" t="s">
        <v>73</v>
      </c>
    </row>
    <row r="52" spans="1:8" x14ac:dyDescent="0.25">
      <c r="A52" s="18">
        <v>95</v>
      </c>
      <c r="B52" s="19">
        <v>202</v>
      </c>
      <c r="C52" s="19">
        <v>2000</v>
      </c>
      <c r="D52" s="19">
        <v>2000</v>
      </c>
      <c r="E52" s="19">
        <v>3</v>
      </c>
      <c r="F52" s="19">
        <v>3</v>
      </c>
      <c r="G52" s="19">
        <v>7.5</v>
      </c>
      <c r="H52" s="20">
        <v>10.5</v>
      </c>
    </row>
    <row r="53" spans="1:8" x14ac:dyDescent="0.25">
      <c r="A53" s="21">
        <v>95</v>
      </c>
      <c r="B53" s="22">
        <v>222</v>
      </c>
      <c r="C53" s="22">
        <v>4000</v>
      </c>
      <c r="D53" s="22">
        <v>4000</v>
      </c>
      <c r="E53" s="22">
        <v>5</v>
      </c>
      <c r="F53" s="22">
        <v>5</v>
      </c>
      <c r="G53" s="22">
        <v>7.5</v>
      </c>
      <c r="H53" s="23">
        <v>10.5</v>
      </c>
    </row>
    <row r="54" spans="1:8" x14ac:dyDescent="0.25">
      <c r="A54" s="21">
        <v>110</v>
      </c>
      <c r="B54" s="22">
        <v>205</v>
      </c>
      <c r="C54" s="22">
        <v>2000</v>
      </c>
      <c r="D54" s="22">
        <v>2000</v>
      </c>
      <c r="E54" s="22">
        <v>3</v>
      </c>
      <c r="F54" s="22">
        <v>3</v>
      </c>
      <c r="G54" s="22">
        <v>10</v>
      </c>
      <c r="H54" s="23">
        <v>15.5</v>
      </c>
    </row>
    <row r="55" spans="1:8" x14ac:dyDescent="0.25">
      <c r="A55" s="21">
        <v>110</v>
      </c>
      <c r="B55" s="22">
        <v>225</v>
      </c>
      <c r="C55" s="22">
        <v>4000</v>
      </c>
      <c r="D55" s="22">
        <v>4000</v>
      </c>
      <c r="E55" s="22">
        <v>5</v>
      </c>
      <c r="F55" s="22">
        <v>5</v>
      </c>
      <c r="G55" s="22">
        <v>12</v>
      </c>
      <c r="H55" s="23">
        <v>15.5</v>
      </c>
    </row>
    <row r="56" spans="1:8" x14ac:dyDescent="0.25">
      <c r="A56" s="21">
        <v>150</v>
      </c>
      <c r="B56" s="22">
        <v>208</v>
      </c>
      <c r="C56" s="22">
        <v>2000</v>
      </c>
      <c r="D56" s="22">
        <v>2000</v>
      </c>
      <c r="E56" s="22">
        <v>3</v>
      </c>
      <c r="F56" s="22">
        <v>3</v>
      </c>
      <c r="G56" s="22">
        <v>14</v>
      </c>
      <c r="H56" s="23">
        <v>24</v>
      </c>
    </row>
    <row r="57" spans="1:8" x14ac:dyDescent="0.25">
      <c r="A57" s="21">
        <v>150</v>
      </c>
      <c r="B57" s="22">
        <v>227</v>
      </c>
      <c r="C57" s="22">
        <v>4000</v>
      </c>
      <c r="D57" s="22">
        <v>4000</v>
      </c>
      <c r="E57" s="22">
        <v>5</v>
      </c>
      <c r="F57" s="22">
        <v>5</v>
      </c>
      <c r="G57" s="22">
        <v>15</v>
      </c>
      <c r="H57" s="23">
        <v>24</v>
      </c>
    </row>
    <row r="58" spans="1:8" x14ac:dyDescent="0.25">
      <c r="A58" s="21">
        <v>200</v>
      </c>
      <c r="B58" s="22">
        <v>210</v>
      </c>
      <c r="C58" s="22">
        <v>2000</v>
      </c>
      <c r="D58" s="22">
        <v>2000</v>
      </c>
      <c r="E58" s="22">
        <v>3</v>
      </c>
      <c r="F58" s="22">
        <v>3</v>
      </c>
      <c r="G58" s="22">
        <v>18</v>
      </c>
      <c r="H58" s="23">
        <v>37</v>
      </c>
    </row>
    <row r="59" spans="1:8" x14ac:dyDescent="0.25">
      <c r="A59" s="21">
        <v>200</v>
      </c>
      <c r="B59" s="22">
        <v>231</v>
      </c>
      <c r="C59" s="22">
        <v>4000</v>
      </c>
      <c r="D59" s="22">
        <v>4000</v>
      </c>
      <c r="E59" s="22">
        <v>5</v>
      </c>
      <c r="F59" s="22">
        <v>5</v>
      </c>
      <c r="G59" s="22">
        <v>20</v>
      </c>
      <c r="H59" s="23">
        <v>37</v>
      </c>
    </row>
    <row r="60" spans="1:8" x14ac:dyDescent="0.25">
      <c r="A60" s="21">
        <v>250</v>
      </c>
      <c r="B60" s="22">
        <v>214</v>
      </c>
      <c r="C60" s="22">
        <v>2000</v>
      </c>
      <c r="D60" s="22">
        <v>2000</v>
      </c>
      <c r="E60" s="22">
        <v>3</v>
      </c>
      <c r="F60" s="22">
        <v>3</v>
      </c>
      <c r="G60" s="22">
        <v>22</v>
      </c>
      <c r="H60" s="23">
        <v>43</v>
      </c>
    </row>
    <row r="61" spans="1:8" x14ac:dyDescent="0.25">
      <c r="A61" s="21">
        <v>250</v>
      </c>
      <c r="B61" s="22">
        <v>267</v>
      </c>
      <c r="C61" s="22">
        <v>4000</v>
      </c>
      <c r="D61" s="22">
        <v>4000</v>
      </c>
      <c r="E61" s="22">
        <v>5</v>
      </c>
      <c r="F61" s="22">
        <v>5</v>
      </c>
      <c r="G61" s="22">
        <v>24</v>
      </c>
      <c r="H61" s="23">
        <v>43</v>
      </c>
    </row>
    <row r="62" spans="1:8" x14ac:dyDescent="0.25">
      <c r="A62" s="21">
        <v>350</v>
      </c>
      <c r="B62" s="22">
        <v>216</v>
      </c>
      <c r="C62" s="22">
        <v>1500</v>
      </c>
      <c r="D62" s="22">
        <v>1500</v>
      </c>
      <c r="E62" s="22">
        <v>3</v>
      </c>
      <c r="F62" s="22">
        <v>3</v>
      </c>
      <c r="G62" s="22">
        <v>30</v>
      </c>
      <c r="H62" s="23">
        <v>72</v>
      </c>
    </row>
    <row r="63" spans="1:8" x14ac:dyDescent="0.25">
      <c r="A63" s="21">
        <v>350</v>
      </c>
      <c r="B63" s="22">
        <v>278</v>
      </c>
      <c r="C63" s="22">
        <v>3000</v>
      </c>
      <c r="D63" s="22">
        <v>3000</v>
      </c>
      <c r="E63" s="22">
        <v>5</v>
      </c>
      <c r="F63" s="22">
        <v>5</v>
      </c>
      <c r="G63" s="22">
        <v>30</v>
      </c>
      <c r="H63" s="23">
        <v>72</v>
      </c>
    </row>
    <row r="64" spans="1:8" x14ac:dyDescent="0.25">
      <c r="A64" s="21">
        <v>550</v>
      </c>
      <c r="B64" s="22">
        <v>286</v>
      </c>
      <c r="C64" s="22">
        <v>1700</v>
      </c>
      <c r="D64" s="22">
        <v>1700</v>
      </c>
      <c r="E64" s="22">
        <v>5</v>
      </c>
      <c r="F64" s="22">
        <v>5</v>
      </c>
      <c r="G64" s="22">
        <v>45</v>
      </c>
      <c r="H64" s="23">
        <v>99</v>
      </c>
    </row>
    <row r="65" spans="1:8" x14ac:dyDescent="0.25">
      <c r="A65" s="21">
        <v>550</v>
      </c>
      <c r="B65" s="22">
        <v>287</v>
      </c>
      <c r="C65" s="22">
        <v>2600</v>
      </c>
      <c r="D65" s="22">
        <v>2600</v>
      </c>
      <c r="E65" s="22">
        <v>5</v>
      </c>
      <c r="F65" s="22">
        <v>5</v>
      </c>
      <c r="G65" s="22">
        <v>45</v>
      </c>
      <c r="H65" s="23">
        <v>99</v>
      </c>
    </row>
    <row r="66" spans="1:8" x14ac:dyDescent="0.25">
      <c r="A66" s="21">
        <v>650</v>
      </c>
      <c r="B66" s="22">
        <v>288</v>
      </c>
      <c r="C66" s="22">
        <v>1400</v>
      </c>
      <c r="D66" s="22">
        <v>1400</v>
      </c>
      <c r="E66" s="22">
        <v>5</v>
      </c>
      <c r="F66" s="22">
        <v>5</v>
      </c>
      <c r="G66" s="22">
        <v>54</v>
      </c>
      <c r="H66" s="23">
        <v>116</v>
      </c>
    </row>
    <row r="67" spans="1:8" x14ac:dyDescent="0.25">
      <c r="A67" s="29">
        <v>650</v>
      </c>
      <c r="B67" s="30">
        <v>289</v>
      </c>
      <c r="C67" s="30">
        <v>2200</v>
      </c>
      <c r="D67" s="30">
        <v>2200</v>
      </c>
      <c r="E67" s="30">
        <v>5</v>
      </c>
      <c r="F67" s="30">
        <v>5</v>
      </c>
      <c r="G67" s="30">
        <v>54</v>
      </c>
      <c r="H67" s="31">
        <v>116</v>
      </c>
    </row>
    <row r="68" spans="1:8" x14ac:dyDescent="0.25">
      <c r="A68" s="29">
        <v>750</v>
      </c>
      <c r="B68" s="30">
        <v>291</v>
      </c>
      <c r="C68" s="30">
        <v>1200</v>
      </c>
      <c r="D68" s="30">
        <v>1200</v>
      </c>
      <c r="E68" s="30">
        <v>5</v>
      </c>
      <c r="F68" s="30">
        <v>5</v>
      </c>
      <c r="G68" s="30">
        <v>62</v>
      </c>
      <c r="H68" s="31">
        <v>132</v>
      </c>
    </row>
    <row r="69" spans="1:8" x14ac:dyDescent="0.25">
      <c r="A69" s="29">
        <v>750</v>
      </c>
      <c r="B69" s="30">
        <v>295</v>
      </c>
      <c r="C69" s="30">
        <v>1850</v>
      </c>
      <c r="D69" s="30">
        <v>1850</v>
      </c>
      <c r="E69" s="30">
        <v>5</v>
      </c>
      <c r="F69" s="30">
        <v>5</v>
      </c>
      <c r="G69" s="30">
        <v>62</v>
      </c>
      <c r="H69" s="31">
        <v>132</v>
      </c>
    </row>
    <row r="70" spans="1:8" x14ac:dyDescent="0.25">
      <c r="A70" s="29">
        <v>900</v>
      </c>
      <c r="B70" s="30">
        <v>304</v>
      </c>
      <c r="C70" s="30">
        <v>950</v>
      </c>
      <c r="D70" s="30">
        <v>950</v>
      </c>
      <c r="E70" s="30">
        <v>5</v>
      </c>
      <c r="F70" s="30">
        <v>5</v>
      </c>
      <c r="G70" s="30">
        <v>80</v>
      </c>
      <c r="H70" s="31">
        <v>165</v>
      </c>
    </row>
    <row r="71" spans="1:8" ht="15.75" thickBot="1" x14ac:dyDescent="0.3">
      <c r="A71" s="24">
        <v>900</v>
      </c>
      <c r="B71" s="25">
        <v>308</v>
      </c>
      <c r="C71" s="25">
        <v>1450</v>
      </c>
      <c r="D71" s="25">
        <v>1450</v>
      </c>
      <c r="E71" s="25">
        <v>5</v>
      </c>
      <c r="F71" s="25">
        <v>5</v>
      </c>
      <c r="G71" s="25">
        <v>80</v>
      </c>
      <c r="H71" s="26">
        <v>165</v>
      </c>
    </row>
  </sheetData>
  <mergeCells count="12">
    <mergeCell ref="A50:H50"/>
    <mergeCell ref="A44:H44"/>
    <mergeCell ref="A46:H46"/>
    <mergeCell ref="A1:J1"/>
    <mergeCell ref="A33:H33"/>
    <mergeCell ref="A2:J2"/>
    <mergeCell ref="A5:J5"/>
    <mergeCell ref="A10:J10"/>
    <mergeCell ref="A36:H36"/>
    <mergeCell ref="A40:H40"/>
    <mergeCell ref="A15:J15"/>
    <mergeCell ref="E21:J26"/>
  </mergeCells>
  <printOptions horizontalCentered="1"/>
  <pageMargins left="0.35" right="0.32" top="0.25" bottom="0.25" header="0.3" footer="0.3"/>
  <pageSetup paperSize="5" scale="94"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66"/>
  <sheetViews>
    <sheetView topLeftCell="A4" workbookViewId="0">
      <selection activeCell="E6" sqref="E6"/>
    </sheetView>
  </sheetViews>
  <sheetFormatPr defaultRowHeight="15" x14ac:dyDescent="0.25"/>
  <cols>
    <col min="1" max="1" width="4.5703125" bestFit="1" customWidth="1"/>
    <col min="2" max="2" width="5.5703125" bestFit="1" customWidth="1"/>
    <col min="3" max="3" width="7" style="37" bestFit="1" customWidth="1"/>
    <col min="4" max="4" width="7.7109375" bestFit="1" customWidth="1"/>
    <col min="5" max="5" width="10.42578125" customWidth="1"/>
    <col min="6" max="6" width="8" bestFit="1" customWidth="1"/>
    <col min="7" max="7" width="6.7109375" bestFit="1" customWidth="1"/>
    <col min="8" max="9" width="7.85546875" bestFit="1" customWidth="1"/>
    <col min="10" max="10" width="11.140625" bestFit="1" customWidth="1"/>
    <col min="11" max="12" width="8.85546875" bestFit="1" customWidth="1"/>
    <col min="13" max="13" width="8.28515625" bestFit="1" customWidth="1"/>
    <col min="14" max="14" width="8.5703125" bestFit="1" customWidth="1"/>
    <col min="15" max="15" width="6.5703125" bestFit="1" customWidth="1"/>
    <col min="16" max="16" width="8.42578125" style="33" bestFit="1" customWidth="1"/>
    <col min="17" max="17" width="7.5703125" customWidth="1"/>
    <col min="18" max="18" width="7.28515625" bestFit="1" customWidth="1"/>
    <col min="19" max="20" width="6.7109375" bestFit="1" customWidth="1"/>
    <col min="21" max="21" width="7.5703125" bestFit="1" customWidth="1"/>
    <col min="22" max="22" width="8.5703125" bestFit="1" customWidth="1"/>
    <col min="23" max="27" width="6.5703125" customWidth="1"/>
    <col min="28" max="33" width="6.42578125" customWidth="1"/>
    <col min="34" max="34" width="5.42578125" customWidth="1"/>
    <col min="35" max="37" width="7.85546875" customWidth="1"/>
    <col min="38" max="38" width="7.42578125" bestFit="1" customWidth="1"/>
    <col min="39" max="40" width="7.7109375" bestFit="1" customWidth="1"/>
    <col min="41" max="41" width="8.7109375" bestFit="1" customWidth="1"/>
  </cols>
  <sheetData>
    <row r="1" spans="1:40" ht="15.75" customHeight="1" thickBot="1" x14ac:dyDescent="0.3">
      <c r="A1" s="196" t="s">
        <v>76</v>
      </c>
      <c r="B1" s="196"/>
      <c r="C1" s="197"/>
      <c r="D1" s="93" t="s">
        <v>77</v>
      </c>
      <c r="E1" s="192" t="s">
        <v>78</v>
      </c>
      <c r="F1" s="193"/>
      <c r="G1" s="193"/>
      <c r="H1" s="196" t="s">
        <v>1037</v>
      </c>
      <c r="I1" s="196"/>
      <c r="J1" s="32">
        <f>LOOKUP($D$1,{"Heavy",4;"Light",9;"Medium",4})</f>
        <v>4</v>
      </c>
      <c r="K1" s="196" t="s">
        <v>1039</v>
      </c>
      <c r="L1" s="196"/>
      <c r="M1" s="32">
        <f>LOOKUP($D$1,{"Heavy",0.5;"Light",0;"Medium",0.25})</f>
        <v>0.5</v>
      </c>
    </row>
    <row r="2" spans="1:40" ht="15.75" customHeight="1" thickBot="1" x14ac:dyDescent="0.3">
      <c r="A2" s="195" t="s">
        <v>79</v>
      </c>
      <c r="B2" s="195"/>
      <c r="C2" s="195"/>
      <c r="D2" s="94" t="s">
        <v>117</v>
      </c>
      <c r="E2" s="192" t="s">
        <v>81</v>
      </c>
      <c r="F2" s="193"/>
      <c r="G2" s="193"/>
      <c r="H2" s="196" t="s">
        <v>1038</v>
      </c>
      <c r="I2" s="196"/>
      <c r="J2" s="34">
        <f>LOOKUP($D$1,{"Cu",17000000;"6063-T6",10000000;"6061-T6",10000000})</f>
        <v>10000000</v>
      </c>
      <c r="K2" s="198" t="s">
        <v>1040</v>
      </c>
      <c r="L2" s="198"/>
      <c r="M2">
        <f>VLOOKUP($D$2,FiberStress,2,FALSE)</f>
        <v>28000</v>
      </c>
    </row>
    <row r="3" spans="1:40" ht="15.75" thickBot="1" x14ac:dyDescent="0.3">
      <c r="A3" s="195" t="s">
        <v>82</v>
      </c>
      <c r="B3" s="195"/>
      <c r="C3" s="195"/>
      <c r="D3" s="95">
        <v>40</v>
      </c>
    </row>
    <row r="4" spans="1:40" ht="15.75" thickBot="1" x14ac:dyDescent="0.3">
      <c r="A4" s="195" t="s">
        <v>83</v>
      </c>
      <c r="B4" s="195"/>
      <c r="C4" s="195"/>
      <c r="D4" s="95">
        <v>24000</v>
      </c>
    </row>
    <row r="5" spans="1:40" ht="15.75" thickBot="1" x14ac:dyDescent="0.3">
      <c r="A5" s="195" t="s">
        <v>84</v>
      </c>
      <c r="B5" s="195"/>
      <c r="C5" s="195"/>
      <c r="D5" s="95">
        <v>48</v>
      </c>
    </row>
    <row r="6" spans="1:40" ht="15.75" thickBot="1" x14ac:dyDescent="0.3">
      <c r="A6" s="195" t="s">
        <v>85</v>
      </c>
      <c r="B6" s="195"/>
      <c r="C6" s="195"/>
      <c r="D6" s="95">
        <v>2</v>
      </c>
      <c r="E6" t="s">
        <v>86</v>
      </c>
      <c r="F6" s="35" t="s">
        <v>1042</v>
      </c>
      <c r="G6">
        <f>VLOOKUP($D$6,'Physical Data'!$B$28:$D$32,2)</f>
        <v>0.82</v>
      </c>
      <c r="H6" s="171" t="s">
        <v>1041</v>
      </c>
      <c r="I6">
        <f>VLOOKUP($D$6,'Physical Data'!$B$28:$D$32,3)</f>
        <v>9.34</v>
      </c>
    </row>
    <row r="7" spans="1:40" ht="15.75" thickBot="1" x14ac:dyDescent="0.3"/>
    <row r="8" spans="1:40" s="92" customFormat="1" ht="60.75" thickBot="1" x14ac:dyDescent="0.3">
      <c r="A8" s="120" t="s">
        <v>87</v>
      </c>
      <c r="B8" s="121" t="s">
        <v>88</v>
      </c>
      <c r="C8" s="121" t="s">
        <v>89</v>
      </c>
      <c r="D8" s="121" t="s">
        <v>90</v>
      </c>
      <c r="E8" s="122" t="s">
        <v>91</v>
      </c>
      <c r="F8" s="121" t="s">
        <v>92</v>
      </c>
      <c r="G8" s="122" t="s">
        <v>93</v>
      </c>
      <c r="H8" s="122" t="s">
        <v>94</v>
      </c>
      <c r="I8" s="122" t="s">
        <v>95</v>
      </c>
      <c r="J8" s="121" t="s">
        <v>195</v>
      </c>
      <c r="K8" s="122" t="s">
        <v>96</v>
      </c>
      <c r="L8" s="122" t="s">
        <v>97</v>
      </c>
      <c r="M8" s="123" t="s">
        <v>98</v>
      </c>
      <c r="N8" s="122" t="s">
        <v>99</v>
      </c>
      <c r="O8" s="121" t="s">
        <v>100</v>
      </c>
      <c r="P8" s="121" t="s">
        <v>101</v>
      </c>
      <c r="Q8" s="122" t="s">
        <v>208</v>
      </c>
      <c r="R8" s="121" t="s">
        <v>209</v>
      </c>
      <c r="S8" s="124" t="s">
        <v>210</v>
      </c>
      <c r="T8" s="92" t="s">
        <v>102</v>
      </c>
      <c r="U8" s="92" t="s">
        <v>103</v>
      </c>
      <c r="V8" s="92" t="s">
        <v>104</v>
      </c>
      <c r="X8" s="194" t="s">
        <v>80</v>
      </c>
      <c r="Y8" s="194"/>
      <c r="Z8" s="194"/>
      <c r="AA8" s="170"/>
      <c r="AB8" s="194" t="s">
        <v>193</v>
      </c>
      <c r="AC8" s="194"/>
      <c r="AD8" s="194"/>
      <c r="AI8" s="194" t="s">
        <v>194</v>
      </c>
      <c r="AJ8" s="194"/>
      <c r="AK8" s="194"/>
    </row>
    <row r="9" spans="1:40" x14ac:dyDescent="0.25">
      <c r="A9" s="56">
        <v>1</v>
      </c>
      <c r="B9" s="114">
        <f t="shared" ref="B9:B18" si="0">VLOOKUP(A9,PipeTable,2)</f>
        <v>1.3149999999999999</v>
      </c>
      <c r="C9" s="43">
        <f t="shared" ref="C9:C18" si="1">IF($D$2 ="Cu",VLOOKUP(A9,CuTable,$D$3/10),VLOOKUP(A9,PipeTable,$D$3/10))</f>
        <v>0.1328</v>
      </c>
      <c r="D9" s="43">
        <v>0.67</v>
      </c>
      <c r="E9" s="115">
        <f t="shared" ref="E9:E18" si="2">IF($D$2 ="Cu",VLOOKUP(A9,CuTable,$D$3/10-1),VLOOKUP(A9,PipeTable,$D$3/10-1))</f>
        <v>0.58099999999999996</v>
      </c>
      <c r="F9" s="43">
        <f t="shared" ref="F9:F18" si="3">IF($D$2="Cu", VLOOKUP(A9,CuTable,$D$3/10+1),VLOOKUP(A9,PipeTable,$D$3/10+1))</f>
        <v>8.7300000000000003E-2</v>
      </c>
      <c r="G9" s="116">
        <f t="shared" ref="G9:G18" si="4">37.4*10^-7*D9*($D$4^2/$D$5)</f>
        <v>30.069599999999998</v>
      </c>
      <c r="H9" s="116">
        <f t="shared" ref="H9:H18" si="5">1.24*$M$1*(B9+$M$1)</f>
        <v>1.1253</v>
      </c>
      <c r="I9" s="116">
        <f t="shared" ref="I9:I19" si="6">0.083*$J$1*(B9+$M$1*2)</f>
        <v>0.76858000000000004</v>
      </c>
      <c r="J9" s="43">
        <f t="shared" ref="J9:J18" si="7">VLOOKUP(A9,Dampening,4,FALSE)</f>
        <v>0</v>
      </c>
      <c r="K9" s="116">
        <f>SQRT((G9+I9)^2+(E9+H9+J9)^2)</f>
        <v>30.885349365069516</v>
      </c>
      <c r="L9" s="117">
        <f t="shared" ref="L9:L19" si="8">2.5*(G9+I9)*N9</f>
        <v>1806.0944953301928</v>
      </c>
      <c r="M9" s="118">
        <f t="shared" ref="M9:M19" si="9">$G$6*SQRT($M$2*C9/K9)</f>
        <v>8.9973713678898442</v>
      </c>
      <c r="N9" s="117">
        <f t="shared" ref="N9:N19" si="10">92.8*(F9/$I$6/E9)^(1/3)</f>
        <v>23.426732645443963</v>
      </c>
      <c r="O9" s="114">
        <f>+N9*12/150</f>
        <v>1.874138611635517</v>
      </c>
      <c r="P9" s="114">
        <f t="shared" ref="P9:P19" si="11">$I$6*(E9+H9)*M9^4/(F9*$J$2)</f>
        <v>0.1196328940681199</v>
      </c>
      <c r="Q9" s="117">
        <f t="shared" ref="Q9:Q19" si="12">84.3*(F9/($I$6*(E9+H9)))^(1/3)</f>
        <v>14.860436520031699</v>
      </c>
      <c r="R9" s="114">
        <f t="shared" ref="R9:R19" si="13">+Q9*0.06</f>
        <v>0.8916261912019019</v>
      </c>
      <c r="S9" s="119">
        <f t="shared" ref="S9:S19" si="14">$I$6*(E9+H9)*Q9^(4)/($J$2*F9)</f>
        <v>0.89025473191777382</v>
      </c>
      <c r="T9" s="250">
        <f t="shared" ref="T9:T19" ca="1" si="15">IF($D$6=1,M9,T9)</f>
        <v>9.2733740157861426</v>
      </c>
      <c r="U9" s="250">
        <f t="shared" ref="U9:U19" si="16">IF($D$6=2,M9,U9)</f>
        <v>8.9973713678898442</v>
      </c>
      <c r="V9" s="250">
        <f ca="1">IF($D$6=5,M9,V9)</f>
        <v>8.1605691338918049</v>
      </c>
      <c r="X9" s="250">
        <v>9.2733740157861426</v>
      </c>
      <c r="Y9" s="250">
        <v>7.6041666929446361</v>
      </c>
      <c r="Z9" s="250">
        <v>8.1605691338918049</v>
      </c>
      <c r="AB9" s="85">
        <v>10.19629072657723</v>
      </c>
      <c r="AC9" s="85">
        <v>8.3609583957933271</v>
      </c>
      <c r="AD9" s="85">
        <v>8.9727358393879619</v>
      </c>
      <c r="AE9" s="85">
        <f t="shared" ref="AE9:AE19" ca="1" si="17">+AB9-T9</f>
        <v>0.92291671079108717</v>
      </c>
      <c r="AF9" s="85">
        <f t="shared" ref="AF9:AF19" si="18">+AC9-U9</f>
        <v>-0.63641297209651704</v>
      </c>
      <c r="AG9" s="85">
        <f t="shared" ref="AG9:AG19" ca="1" si="19">+AD9-V9</f>
        <v>0.81216670549615699</v>
      </c>
      <c r="AI9" s="86">
        <v>15.009835510230255</v>
      </c>
      <c r="AJ9" s="86">
        <v>12.308065118388809</v>
      </c>
      <c r="AK9" s="86">
        <v>13.208655249002625</v>
      </c>
      <c r="AM9" s="36">
        <f t="shared" ref="AM9:AM19" si="20">SQRT(8*$M$2*C9/K9/12)</f>
        <v>8.9589304380720449</v>
      </c>
      <c r="AN9" s="74">
        <f t="shared" ref="AN9:AN19" si="21">+AM9-M9</f>
        <v>-3.844092981779923E-2</v>
      </c>
    </row>
    <row r="10" spans="1:40" x14ac:dyDescent="0.25">
      <c r="A10" s="57">
        <v>1.5</v>
      </c>
      <c r="B10" s="96">
        <f t="shared" si="0"/>
        <v>1.9</v>
      </c>
      <c r="C10" s="43">
        <f t="shared" si="1"/>
        <v>0.32619999999999999</v>
      </c>
      <c r="D10" s="46">
        <v>0.67</v>
      </c>
      <c r="E10" s="115">
        <f t="shared" si="2"/>
        <v>0.94</v>
      </c>
      <c r="F10" s="43">
        <f t="shared" si="3"/>
        <v>0.30990000000000001</v>
      </c>
      <c r="G10" s="97">
        <f t="shared" si="4"/>
        <v>30.069599999999998</v>
      </c>
      <c r="H10" s="97">
        <f t="shared" si="5"/>
        <v>1.488</v>
      </c>
      <c r="I10" s="97">
        <f t="shared" si="6"/>
        <v>0.96279999999999999</v>
      </c>
      <c r="J10" s="46">
        <f t="shared" si="7"/>
        <v>0</v>
      </c>
      <c r="K10" s="97">
        <f t="shared" ref="K10:K19" si="22">SQRT((G10+I10)^2+(E10+H10+J10)^2)</f>
        <v>31.127239417590502</v>
      </c>
      <c r="L10" s="98">
        <f t="shared" si="8"/>
        <v>2361.6686519174395</v>
      </c>
      <c r="M10" s="99">
        <f t="shared" si="9"/>
        <v>14.046384206086682</v>
      </c>
      <c r="N10" s="98">
        <f t="shared" si="10"/>
        <v>30.441327798268123</v>
      </c>
      <c r="O10" s="96">
        <f t="shared" ref="O10:O19" si="23">+N10*12/150</f>
        <v>2.43530622386145</v>
      </c>
      <c r="P10" s="96">
        <f t="shared" si="11"/>
        <v>0.28486044986844916</v>
      </c>
      <c r="Q10" s="98">
        <f t="shared" si="12"/>
        <v>20.154386394998575</v>
      </c>
      <c r="R10" s="96">
        <f t="shared" si="13"/>
        <v>1.2092631836999144</v>
      </c>
      <c r="S10" s="105">
        <f t="shared" si="14"/>
        <v>1.207403149487591</v>
      </c>
      <c r="T10" s="250">
        <f t="shared" ca="1" si="15"/>
        <v>14.477269969909266</v>
      </c>
      <c r="U10" s="250">
        <f t="shared" si="16"/>
        <v>14.046384206086682</v>
      </c>
      <c r="V10" s="250">
        <f t="shared" ref="V10:V19" ca="1" si="24">IF($D$6=5,M10,V10)</f>
        <v>12.739997573520153</v>
      </c>
      <c r="X10" s="250">
        <v>14.477269969909266</v>
      </c>
      <c r="Y10" s="250">
        <v>11.871361375325597</v>
      </c>
      <c r="Z10" s="250">
        <v>12.739997573520153</v>
      </c>
      <c r="AB10" s="85">
        <v>16.259413573650416</v>
      </c>
      <c r="AC10" s="85">
        <v>13.332719130393341</v>
      </c>
      <c r="AD10" s="85">
        <v>14.308283944812366</v>
      </c>
      <c r="AE10" s="85">
        <f t="shared" ca="1" si="17"/>
        <v>1.7821436037411509</v>
      </c>
      <c r="AF10" s="85">
        <f t="shared" si="18"/>
        <v>-0.71366507569334026</v>
      </c>
      <c r="AG10" s="85">
        <f t="shared" ca="1" si="19"/>
        <v>1.5682863712922135</v>
      </c>
      <c r="AI10" s="86">
        <v>23.761187038835711</v>
      </c>
      <c r="AJ10" s="86">
        <v>19.484173371845284</v>
      </c>
      <c r="AK10" s="86">
        <v>20.909844594175425</v>
      </c>
      <c r="AM10" s="36">
        <f t="shared" si="20"/>
        <v>13.986371559349985</v>
      </c>
      <c r="AN10" s="74">
        <f t="shared" si="21"/>
        <v>-6.0012646736696595E-2</v>
      </c>
    </row>
    <row r="11" spans="1:40" x14ac:dyDescent="0.25">
      <c r="A11" s="57">
        <v>2</v>
      </c>
      <c r="B11" s="96">
        <f t="shared" si="0"/>
        <v>2.375</v>
      </c>
      <c r="C11" s="43">
        <f t="shared" si="1"/>
        <v>0.56059999999999999</v>
      </c>
      <c r="D11" s="46">
        <v>0.67</v>
      </c>
      <c r="E11" s="115">
        <f t="shared" si="2"/>
        <v>1.264</v>
      </c>
      <c r="F11" s="43">
        <f t="shared" si="3"/>
        <v>0.66569999999999996</v>
      </c>
      <c r="G11" s="97">
        <f t="shared" si="4"/>
        <v>30.069599999999998</v>
      </c>
      <c r="H11" s="97">
        <f t="shared" si="5"/>
        <v>1.7825</v>
      </c>
      <c r="I11" s="97">
        <f t="shared" si="6"/>
        <v>1.1205000000000001</v>
      </c>
      <c r="J11" s="46">
        <f t="shared" si="7"/>
        <v>0.36699999999999999</v>
      </c>
      <c r="K11" s="97">
        <f t="shared" si="22"/>
        <v>31.376333760654699</v>
      </c>
      <c r="L11" s="98">
        <f t="shared" si="8"/>
        <v>2774.8081046807597</v>
      </c>
      <c r="M11" s="99">
        <f t="shared" si="9"/>
        <v>18.340801759367338</v>
      </c>
      <c r="N11" s="98">
        <f t="shared" si="10"/>
        <v>35.585754514166481</v>
      </c>
      <c r="O11" s="96">
        <f t="shared" si="23"/>
        <v>2.8468603611333183</v>
      </c>
      <c r="P11" s="96">
        <f t="shared" si="11"/>
        <v>0.48366289231624598</v>
      </c>
      <c r="Q11" s="98">
        <f t="shared" si="12"/>
        <v>24.110399547170758</v>
      </c>
      <c r="R11" s="96">
        <f t="shared" si="13"/>
        <v>1.4466239728302455</v>
      </c>
      <c r="S11" s="105">
        <f t="shared" si="14"/>
        <v>1.4443988409333177</v>
      </c>
      <c r="T11" s="250">
        <f t="shared" ca="1" si="15"/>
        <v>18.903422734221426</v>
      </c>
      <c r="U11" s="250">
        <f t="shared" si="16"/>
        <v>18.340801759367338</v>
      </c>
      <c r="V11" s="250">
        <f t="shared" ca="1" si="24"/>
        <v>16.635012006114856</v>
      </c>
      <c r="X11" s="250">
        <v>18.903422734221426</v>
      </c>
      <c r="Y11" s="250">
        <v>15.500806642061569</v>
      </c>
      <c r="Z11" s="250">
        <v>16.635012006114856</v>
      </c>
      <c r="AB11" s="85">
        <v>21.565659351066294</v>
      </c>
      <c r="AC11" s="85">
        <v>17.68384066787436</v>
      </c>
      <c r="AD11" s="85">
        <v>18.977780228938339</v>
      </c>
      <c r="AE11" s="85">
        <f t="shared" ca="1" si="17"/>
        <v>2.6622366168448686</v>
      </c>
      <c r="AF11" s="85">
        <f t="shared" si="18"/>
        <v>-0.65696109149297754</v>
      </c>
      <c r="AG11" s="85">
        <f t="shared" ca="1" si="19"/>
        <v>2.3427682228234836</v>
      </c>
      <c r="AI11" s="86">
        <v>31.220522809153806</v>
      </c>
      <c r="AJ11" s="86">
        <v>25.600828703506121</v>
      </c>
      <c r="AK11" s="86">
        <v>27.474060072055348</v>
      </c>
      <c r="AM11" s="36">
        <f t="shared" si="20"/>
        <v>18.262441375605675</v>
      </c>
      <c r="AN11" s="74">
        <f t="shared" si="21"/>
        <v>-7.8360383761662433E-2</v>
      </c>
    </row>
    <row r="12" spans="1:40" x14ac:dyDescent="0.25">
      <c r="A12" s="57">
        <v>2.5</v>
      </c>
      <c r="B12" s="96">
        <f t="shared" si="0"/>
        <v>2.875</v>
      </c>
      <c r="C12" s="43">
        <f t="shared" si="1"/>
        <v>1.0640000000000001</v>
      </c>
      <c r="D12" s="46">
        <v>0.67</v>
      </c>
      <c r="E12" s="115">
        <f t="shared" si="2"/>
        <v>2.004</v>
      </c>
      <c r="F12" s="43">
        <f t="shared" si="3"/>
        <v>1.53</v>
      </c>
      <c r="G12" s="97">
        <f t="shared" si="4"/>
        <v>30.069599999999998</v>
      </c>
      <c r="H12" s="97">
        <f t="shared" si="5"/>
        <v>2.0924999999999998</v>
      </c>
      <c r="I12" s="97">
        <f t="shared" si="6"/>
        <v>1.2865</v>
      </c>
      <c r="J12" s="46">
        <f t="shared" si="7"/>
        <v>0.36699999999999999</v>
      </c>
      <c r="K12" s="97">
        <f t="shared" si="22"/>
        <v>31.672193474087013</v>
      </c>
      <c r="L12" s="98">
        <f t="shared" si="8"/>
        <v>3157.1288353547538</v>
      </c>
      <c r="M12" s="99">
        <f t="shared" si="9"/>
        <v>25.149225279678831</v>
      </c>
      <c r="N12" s="98">
        <f t="shared" si="10"/>
        <v>40.274509079314761</v>
      </c>
      <c r="O12" s="96">
        <f t="shared" si="23"/>
        <v>3.221960726345181</v>
      </c>
      <c r="P12" s="96">
        <f t="shared" si="11"/>
        <v>1.0003842586157836</v>
      </c>
      <c r="Q12" s="98">
        <f t="shared" si="12"/>
        <v>28.827353456716843</v>
      </c>
      <c r="R12" s="96">
        <f t="shared" si="13"/>
        <v>1.7296412074030105</v>
      </c>
      <c r="S12" s="105">
        <f t="shared" si="14"/>
        <v>1.7269807511316382</v>
      </c>
      <c r="T12" s="250">
        <f t="shared" ca="1" si="15"/>
        <v>25.920700912495771</v>
      </c>
      <c r="U12" s="250">
        <f t="shared" si="16"/>
        <v>25.149225279678831</v>
      </c>
      <c r="V12" s="250">
        <f t="shared" ca="1" si="24"/>
        <v>22.81021680299628</v>
      </c>
      <c r="X12" s="250">
        <v>25.920700912495771</v>
      </c>
      <c r="Y12" s="250">
        <v>21.254974748246532</v>
      </c>
      <c r="Z12" s="250">
        <v>22.81021680299628</v>
      </c>
      <c r="AB12" s="85">
        <v>29.033468851400425</v>
      </c>
      <c r="AC12" s="85">
        <v>23.807444458148346</v>
      </c>
      <c r="AD12" s="85">
        <v>25.549452589232374</v>
      </c>
      <c r="AE12" s="85">
        <f t="shared" ca="1" si="17"/>
        <v>3.1127679389046534</v>
      </c>
      <c r="AF12" s="85">
        <f t="shared" si="18"/>
        <v>-1.3417808215304845</v>
      </c>
      <c r="AG12" s="85">
        <f t="shared" ca="1" si="19"/>
        <v>2.7392357862360939</v>
      </c>
      <c r="AI12" s="86">
        <v>41.544432523721476</v>
      </c>
      <c r="AJ12" s="86">
        <v>34.06643466945161</v>
      </c>
      <c r="AK12" s="86">
        <v>36.559100620874901</v>
      </c>
      <c r="AM12" s="36">
        <f t="shared" si="20"/>
        <v>25.04177616321817</v>
      </c>
      <c r="AN12" s="74">
        <f t="shared" si="21"/>
        <v>-0.10744911646066058</v>
      </c>
    </row>
    <row r="13" spans="1:40" s="87" customFormat="1" x14ac:dyDescent="0.25">
      <c r="A13" s="106">
        <v>3</v>
      </c>
      <c r="B13" s="101">
        <f t="shared" si="0"/>
        <v>3.5</v>
      </c>
      <c r="C13" s="43">
        <f t="shared" si="1"/>
        <v>1.724</v>
      </c>
      <c r="D13" s="100">
        <v>0.67</v>
      </c>
      <c r="E13" s="115">
        <f t="shared" si="2"/>
        <v>2.621</v>
      </c>
      <c r="F13" s="43">
        <f t="shared" si="3"/>
        <v>3.0169999999999999</v>
      </c>
      <c r="G13" s="102">
        <f t="shared" si="4"/>
        <v>30.069599999999998</v>
      </c>
      <c r="H13" s="102">
        <f t="shared" si="5"/>
        <v>2.48</v>
      </c>
      <c r="I13" s="102">
        <f t="shared" si="6"/>
        <v>1.494</v>
      </c>
      <c r="J13" s="100">
        <f t="shared" si="7"/>
        <v>0.36699999999999999</v>
      </c>
      <c r="K13" s="102">
        <f t="shared" si="22"/>
        <v>32.033730175550893</v>
      </c>
      <c r="L13" s="103">
        <f t="shared" si="8"/>
        <v>3644.139442993599</v>
      </c>
      <c r="M13" s="104">
        <f t="shared" si="9"/>
        <v>31.83154674826719</v>
      </c>
      <c r="N13" s="103">
        <f t="shared" si="10"/>
        <v>46.181543841559254</v>
      </c>
      <c r="O13" s="101">
        <f t="shared" si="23"/>
        <v>3.6945235073247402</v>
      </c>
      <c r="P13" s="101">
        <f t="shared" si="11"/>
        <v>1.6212793773289811</v>
      </c>
      <c r="Q13" s="103">
        <f t="shared" si="12"/>
        <v>33.6009800491398</v>
      </c>
      <c r="R13" s="101">
        <f t="shared" si="13"/>
        <v>2.0160588029483879</v>
      </c>
      <c r="S13" s="107">
        <f t="shared" si="14"/>
        <v>2.0129577920203401</v>
      </c>
      <c r="T13" s="251">
        <f t="shared" ca="1" si="15"/>
        <v>32.808008742545965</v>
      </c>
      <c r="U13" s="251">
        <f t="shared" si="16"/>
        <v>31.83154674826719</v>
      </c>
      <c r="V13" s="251">
        <f t="shared" ca="1" si="24"/>
        <v>28.871047693440449</v>
      </c>
      <c r="X13" s="251">
        <v>32.808008742545965</v>
      </c>
      <c r="Y13" s="251">
        <v>26.902567168887689</v>
      </c>
      <c r="Z13" s="251">
        <v>28.871047693440449</v>
      </c>
      <c r="AB13" s="88">
        <v>37.172368364975007</v>
      </c>
      <c r="AC13" s="88">
        <v>30.481342059279505</v>
      </c>
      <c r="AD13" s="88">
        <v>32.711684161178006</v>
      </c>
      <c r="AE13" s="88">
        <f t="shared" ca="1" si="17"/>
        <v>4.364359622429042</v>
      </c>
      <c r="AF13" s="88">
        <f t="shared" si="18"/>
        <v>-1.3502046889876844</v>
      </c>
      <c r="AG13" s="88">
        <f t="shared" ca="1" si="19"/>
        <v>3.8406364677375571</v>
      </c>
      <c r="AI13" s="89">
        <v>52.450456351709299</v>
      </c>
      <c r="AJ13" s="89">
        <v>43.009374208401624</v>
      </c>
      <c r="AK13" s="89">
        <v>46.156401589504185</v>
      </c>
      <c r="AM13" s="90">
        <f t="shared" si="20"/>
        <v>31.695547665367361</v>
      </c>
      <c r="AN13" s="91">
        <f t="shared" si="21"/>
        <v>-0.1359990828998292</v>
      </c>
    </row>
    <row r="14" spans="1:40" x14ac:dyDescent="0.25">
      <c r="A14" s="57">
        <v>3.5</v>
      </c>
      <c r="B14" s="96">
        <f t="shared" si="0"/>
        <v>4</v>
      </c>
      <c r="C14" s="43">
        <f t="shared" si="1"/>
        <v>2.3940000000000001</v>
      </c>
      <c r="D14" s="46">
        <v>0.67</v>
      </c>
      <c r="E14" s="115">
        <f t="shared" si="2"/>
        <v>3.1509999999999998</v>
      </c>
      <c r="F14" s="43">
        <f t="shared" si="3"/>
        <v>4.7880000000000003</v>
      </c>
      <c r="G14" s="97">
        <f t="shared" si="4"/>
        <v>30.069599999999998</v>
      </c>
      <c r="H14" s="97">
        <f t="shared" si="5"/>
        <v>2.79</v>
      </c>
      <c r="I14" s="97">
        <f t="shared" si="6"/>
        <v>1.6600000000000001</v>
      </c>
      <c r="J14" s="46">
        <f t="shared" si="7"/>
        <v>0.54600000000000004</v>
      </c>
      <c r="K14" s="97">
        <f t="shared" si="22"/>
        <v>32.385933445865042</v>
      </c>
      <c r="L14" s="98">
        <f>2.5*(G14+I14)*N14</f>
        <v>4018.5761542016048</v>
      </c>
      <c r="M14" s="99">
        <f t="shared" si="9"/>
        <v>37.30583212299495</v>
      </c>
      <c r="N14" s="98">
        <f t="shared" si="10"/>
        <v>50.660281304543453</v>
      </c>
      <c r="O14" s="96">
        <f t="shared" si="23"/>
        <v>4.0528225043634762</v>
      </c>
      <c r="P14" s="96">
        <f t="shared" si="11"/>
        <v>2.2447046856666177</v>
      </c>
      <c r="Q14" s="98">
        <f t="shared" si="12"/>
        <v>37.251475459852635</v>
      </c>
      <c r="R14" s="96">
        <f t="shared" si="13"/>
        <v>2.2350885275911581</v>
      </c>
      <c r="S14" s="105">
        <f t="shared" si="14"/>
        <v>2.2316506149970006</v>
      </c>
      <c r="T14" s="250">
        <f t="shared" ca="1" si="15"/>
        <v>38.450222859679215</v>
      </c>
      <c r="U14" s="250">
        <f t="shared" si="16"/>
        <v>37.30583212299495</v>
      </c>
      <c r="V14" s="250">
        <f t="shared" ca="1" si="24"/>
        <v>33.836196116517712</v>
      </c>
      <c r="X14" s="250">
        <v>38.450222859679215</v>
      </c>
      <c r="Y14" s="250">
        <v>31.529182744936953</v>
      </c>
      <c r="Z14" s="250">
        <v>33.836196116517712</v>
      </c>
      <c r="AB14" s="85">
        <v>43.862575847378722</v>
      </c>
      <c r="AC14" s="85">
        <v>35.96731219485055</v>
      </c>
      <c r="AD14" s="85">
        <v>38.599066745693278</v>
      </c>
      <c r="AE14" s="85">
        <f t="shared" ca="1" si="17"/>
        <v>5.4123529876995065</v>
      </c>
      <c r="AF14" s="85">
        <f t="shared" si="18"/>
        <v>-1.3385199281444002</v>
      </c>
      <c r="AG14" s="85">
        <f t="shared" ca="1" si="19"/>
        <v>4.7628706291755663</v>
      </c>
      <c r="AI14" s="86">
        <v>61.021675310004476</v>
      </c>
      <c r="AJ14" s="86">
        <v>50.03777375420367</v>
      </c>
      <c r="AK14" s="86">
        <v>53.699074272803941</v>
      </c>
      <c r="AM14" s="36">
        <f t="shared" si="20"/>
        <v>37.146444362303797</v>
      </c>
      <c r="AN14" s="74">
        <f t="shared" si="21"/>
        <v>-0.15938776069115335</v>
      </c>
    </row>
    <row r="15" spans="1:40" x14ac:dyDescent="0.25">
      <c r="A15" s="57">
        <v>4</v>
      </c>
      <c r="B15" s="96">
        <f t="shared" si="0"/>
        <v>4.5</v>
      </c>
      <c r="C15" s="43">
        <f t="shared" si="1"/>
        <v>3.214</v>
      </c>
      <c r="D15" s="46">
        <v>0.67</v>
      </c>
      <c r="E15" s="115">
        <f t="shared" si="2"/>
        <v>3.7330000000000001</v>
      </c>
      <c r="F15" s="43">
        <f t="shared" si="3"/>
        <v>7.2320000000000002</v>
      </c>
      <c r="G15" s="97">
        <f t="shared" si="4"/>
        <v>30.069599999999998</v>
      </c>
      <c r="H15" s="97">
        <f t="shared" si="5"/>
        <v>3.1</v>
      </c>
      <c r="I15" s="97">
        <f t="shared" si="6"/>
        <v>1.8260000000000001</v>
      </c>
      <c r="J15" s="46">
        <f t="shared" si="7"/>
        <v>1.093</v>
      </c>
      <c r="K15" s="97">
        <f t="shared" si="22"/>
        <v>32.865647344301614</v>
      </c>
      <c r="L15" s="98">
        <f t="shared" si="8"/>
        <v>4380.2941758366678</v>
      </c>
      <c r="M15" s="99">
        <f t="shared" si="9"/>
        <v>42.90863596477984</v>
      </c>
      <c r="N15" s="98">
        <f t="shared" si="10"/>
        <v>54.93289577040931</v>
      </c>
      <c r="O15" s="96">
        <f t="shared" si="23"/>
        <v>4.3946316616327445</v>
      </c>
      <c r="P15" s="96">
        <f t="shared" si="11"/>
        <v>2.9914291052943218</v>
      </c>
      <c r="Q15" s="98">
        <f t="shared" si="12"/>
        <v>40.793811188899639</v>
      </c>
      <c r="R15" s="96">
        <f t="shared" si="13"/>
        <v>2.4476286713339781</v>
      </c>
      <c r="S15" s="105">
        <f t="shared" si="14"/>
        <v>2.4438638390550231</v>
      </c>
      <c r="T15" s="250">
        <f t="shared" ca="1" si="15"/>
        <v>44.224897866135038</v>
      </c>
      <c r="U15" s="250">
        <f t="shared" si="16"/>
        <v>42.90863596477984</v>
      </c>
      <c r="V15" s="250">
        <f t="shared" ca="1" si="24"/>
        <v>38.917910122198833</v>
      </c>
      <c r="X15" s="250">
        <v>44.224897866135038</v>
      </c>
      <c r="Y15" s="250">
        <v>36.264416250230731</v>
      </c>
      <c r="Z15" s="250">
        <v>38.917910122198833</v>
      </c>
      <c r="AB15" s="85">
        <v>50.695172063441817</v>
      </c>
      <c r="AC15" s="85">
        <v>41.570041092022286</v>
      </c>
      <c r="AD15" s="85">
        <v>44.611751415828799</v>
      </c>
      <c r="AE15" s="85">
        <f t="shared" ca="1" si="17"/>
        <v>6.4702741973067788</v>
      </c>
      <c r="AF15" s="85">
        <f t="shared" si="18"/>
        <v>-1.3385948727575538</v>
      </c>
      <c r="AG15" s="85">
        <f t="shared" ca="1" si="19"/>
        <v>5.6938412936299656</v>
      </c>
      <c r="AI15" s="86">
        <v>69.183243682432845</v>
      </c>
      <c r="AJ15" s="86">
        <v>56.730259819594927</v>
      </c>
      <c r="AK15" s="86">
        <v>60.881254440540907</v>
      </c>
      <c r="AM15" s="36">
        <f t="shared" si="20"/>
        <v>42.725310435994146</v>
      </c>
      <c r="AN15" s="74">
        <f t="shared" si="21"/>
        <v>-0.1833255287856943</v>
      </c>
    </row>
    <row r="16" spans="1:40" x14ac:dyDescent="0.25">
      <c r="A16" s="57">
        <v>5</v>
      </c>
      <c r="B16" s="96">
        <f t="shared" si="0"/>
        <v>5.5629999999999997</v>
      </c>
      <c r="C16" s="43">
        <f t="shared" si="1"/>
        <v>5.4509999999999996</v>
      </c>
      <c r="D16" s="46">
        <v>0.67</v>
      </c>
      <c r="E16" s="115">
        <f t="shared" si="2"/>
        <v>5.0570000000000004</v>
      </c>
      <c r="F16" s="43">
        <f t="shared" si="3"/>
        <v>15.16</v>
      </c>
      <c r="G16" s="97">
        <f t="shared" si="4"/>
        <v>30.069599999999998</v>
      </c>
      <c r="H16" s="97">
        <f t="shared" si="5"/>
        <v>3.7590599999999998</v>
      </c>
      <c r="I16" s="97">
        <f t="shared" si="6"/>
        <v>2.1789160000000001</v>
      </c>
      <c r="J16" s="46">
        <f t="shared" si="7"/>
        <v>1.611</v>
      </c>
      <c r="K16" s="97">
        <f t="shared" si="22"/>
        <v>33.89233489221207</v>
      </c>
      <c r="L16" s="98">
        <f t="shared" si="8"/>
        <v>5122.5260574944559</v>
      </c>
      <c r="M16" s="99">
        <f t="shared" si="9"/>
        <v>55.027554746832323</v>
      </c>
      <c r="N16" s="98">
        <f t="shared" si="10"/>
        <v>63.538130653757293</v>
      </c>
      <c r="O16" s="96">
        <f t="shared" si="23"/>
        <v>5.0830504523005837</v>
      </c>
      <c r="P16" s="96">
        <f t="shared" si="11"/>
        <v>4.9801574149053627</v>
      </c>
      <c r="Q16" s="98">
        <f t="shared" si="12"/>
        <v>47.957165237305603</v>
      </c>
      <c r="R16" s="96">
        <f t="shared" si="13"/>
        <v>2.8774299142383359</v>
      </c>
      <c r="S16" s="105">
        <f t="shared" si="14"/>
        <v>2.8730039810286012</v>
      </c>
      <c r="T16" s="250">
        <f t="shared" ca="1" si="15"/>
        <v>56.715575636087465</v>
      </c>
      <c r="U16" s="250">
        <f t="shared" si="16"/>
        <v>55.027554746832323</v>
      </c>
      <c r="V16" s="250">
        <f t="shared" ca="1" si="24"/>
        <v>49.90970655975697</v>
      </c>
      <c r="X16" s="250">
        <v>56.715575636087465</v>
      </c>
      <c r="Y16" s="250">
        <v>46.506772021591715</v>
      </c>
      <c r="Z16" s="250">
        <v>49.90970655975697</v>
      </c>
      <c r="AB16" s="85">
        <v>65.53652436495662</v>
      </c>
      <c r="AC16" s="85">
        <v>53.739949979264424</v>
      </c>
      <c r="AD16" s="85">
        <v>57.672141441161827</v>
      </c>
      <c r="AE16" s="85">
        <f t="shared" ca="1" si="17"/>
        <v>8.8209487288691548</v>
      </c>
      <c r="AF16" s="85">
        <f t="shared" si="18"/>
        <v>-1.287604767567899</v>
      </c>
      <c r="AG16" s="85">
        <f t="shared" ca="1" si="19"/>
        <v>7.7624348814048574</v>
      </c>
      <c r="AI16" s="86">
        <v>86.247054498120335</v>
      </c>
      <c r="AJ16" s="86">
        <v>70.722584688458667</v>
      </c>
      <c r="AK16" s="86">
        <v>75.897407958345894</v>
      </c>
      <c r="AM16" s="36">
        <f t="shared" si="20"/>
        <v>54.792451594636411</v>
      </c>
      <c r="AN16" s="74">
        <f t="shared" si="21"/>
        <v>-0.23510315219591149</v>
      </c>
    </row>
    <row r="17" spans="1:40" x14ac:dyDescent="0.25">
      <c r="A17" s="57">
        <v>6</v>
      </c>
      <c r="B17" s="96">
        <f t="shared" si="0"/>
        <v>6.625</v>
      </c>
      <c r="C17" s="43">
        <f t="shared" si="1"/>
        <v>8.4979999999999993</v>
      </c>
      <c r="D17" s="46">
        <v>0.67</v>
      </c>
      <c r="E17" s="115">
        <f t="shared" si="2"/>
        <v>6.5640000000000001</v>
      </c>
      <c r="F17" s="43">
        <f t="shared" si="3"/>
        <v>28.15</v>
      </c>
      <c r="G17" s="97">
        <f t="shared" si="4"/>
        <v>30.069599999999998</v>
      </c>
      <c r="H17" s="97">
        <f t="shared" si="5"/>
        <v>4.4174999999999995</v>
      </c>
      <c r="I17" s="97">
        <f t="shared" si="6"/>
        <v>2.5315000000000003</v>
      </c>
      <c r="J17" s="46">
        <f t="shared" si="7"/>
        <v>1.79</v>
      </c>
      <c r="K17" s="97">
        <f t="shared" si="22"/>
        <v>35.013467886800349</v>
      </c>
      <c r="L17" s="98">
        <f t="shared" si="8"/>
        <v>5835.004863198601</v>
      </c>
      <c r="M17" s="99">
        <f t="shared" si="9"/>
        <v>67.597972134000003</v>
      </c>
      <c r="N17" s="98">
        <f t="shared" si="10"/>
        <v>71.59273598987275</v>
      </c>
      <c r="O17" s="96">
        <f t="shared" si="23"/>
        <v>5.7274188791898197</v>
      </c>
      <c r="P17" s="96">
        <f t="shared" si="11"/>
        <v>7.607900324830343</v>
      </c>
      <c r="Q17" s="98">
        <f t="shared" si="12"/>
        <v>54.783636911804223</v>
      </c>
      <c r="R17" s="96">
        <f t="shared" si="13"/>
        <v>3.2870182147082532</v>
      </c>
      <c r="S17" s="105">
        <f t="shared" si="14"/>
        <v>3.2819622712062086</v>
      </c>
      <c r="T17" s="250">
        <f t="shared" ca="1" si="15"/>
        <v>69.671602146426594</v>
      </c>
      <c r="U17" s="250">
        <f t="shared" si="16"/>
        <v>67.597972134000003</v>
      </c>
      <c r="V17" s="250">
        <f t="shared" ca="1" si="24"/>
        <v>61.311009888855402</v>
      </c>
      <c r="X17" s="250">
        <v>69.671602146426594</v>
      </c>
      <c r="Y17" s="250">
        <v>57.130713760069803</v>
      </c>
      <c r="Z17" s="250">
        <v>61.311009888855402</v>
      </c>
      <c r="AB17" s="85">
        <v>82.013649509037336</v>
      </c>
      <c r="AC17" s="85">
        <v>67.251192597410608</v>
      </c>
      <c r="AD17" s="85">
        <v>72.17201156795285</v>
      </c>
      <c r="AE17" s="85">
        <f t="shared" ca="1" si="17"/>
        <v>12.342047362610742</v>
      </c>
      <c r="AF17" s="85">
        <f t="shared" si="18"/>
        <v>-0.34677953658939487</v>
      </c>
      <c r="AG17" s="85">
        <f t="shared" ca="1" si="19"/>
        <v>10.861001679097448</v>
      </c>
      <c r="AI17" s="86">
        <v>103.97760795577905</v>
      </c>
      <c r="AJ17" s="86">
        <v>85.26163852373881</v>
      </c>
      <c r="AK17" s="86">
        <v>91.500295001085561</v>
      </c>
      <c r="AM17" s="36">
        <f t="shared" si="20"/>
        <v>67.309162347632565</v>
      </c>
      <c r="AN17" s="74">
        <f t="shared" si="21"/>
        <v>-0.28880978636743748</v>
      </c>
    </row>
    <row r="18" spans="1:40" x14ac:dyDescent="0.25">
      <c r="A18" s="57">
        <v>8</v>
      </c>
      <c r="B18" s="96">
        <f t="shared" si="0"/>
        <v>8.625</v>
      </c>
      <c r="C18" s="43">
        <f t="shared" si="1"/>
        <v>16.812999999999999</v>
      </c>
      <c r="D18" s="46">
        <v>0.67</v>
      </c>
      <c r="E18" s="115">
        <f t="shared" si="2"/>
        <v>9.8780000000000001</v>
      </c>
      <c r="F18" s="43">
        <f t="shared" si="3"/>
        <v>72.510000000000005</v>
      </c>
      <c r="G18" s="97">
        <f t="shared" si="4"/>
        <v>30.069599999999998</v>
      </c>
      <c r="H18" s="97">
        <f t="shared" si="5"/>
        <v>5.6574999999999998</v>
      </c>
      <c r="I18" s="97">
        <f t="shared" si="6"/>
        <v>3.1955</v>
      </c>
      <c r="J18" s="46">
        <f t="shared" si="7"/>
        <v>1.79</v>
      </c>
      <c r="K18" s="97">
        <f t="shared" si="22"/>
        <v>37.506530474838641</v>
      </c>
      <c r="L18" s="98">
        <f t="shared" si="8"/>
        <v>7122.0358250937261</v>
      </c>
      <c r="M18" s="99">
        <f t="shared" si="9"/>
        <v>91.867527629174091</v>
      </c>
      <c r="N18" s="98">
        <f t="shared" si="10"/>
        <v>85.639734437518328</v>
      </c>
      <c r="O18" s="96">
        <f t="shared" si="23"/>
        <v>6.8511787550014667</v>
      </c>
      <c r="P18" s="96">
        <f t="shared" si="11"/>
        <v>14.253526286533784</v>
      </c>
      <c r="Q18" s="98">
        <f t="shared" si="12"/>
        <v>66.896414190288894</v>
      </c>
      <c r="R18" s="96">
        <f t="shared" si="13"/>
        <v>4.0137848514173333</v>
      </c>
      <c r="S18" s="105">
        <f t="shared" si="14"/>
        <v>4.0076110281792019</v>
      </c>
      <c r="T18" s="250">
        <f t="shared" ca="1" si="15"/>
        <v>94.685648594129319</v>
      </c>
      <c r="U18" s="250">
        <f t="shared" si="16"/>
        <v>91.867527629174091</v>
      </c>
      <c r="V18" s="250">
        <f t="shared" ca="1" si="24"/>
        <v>83.323370762833804</v>
      </c>
      <c r="X18" s="250">
        <v>94.685648594129319</v>
      </c>
      <c r="Y18" s="250">
        <v>77.642231847186039</v>
      </c>
      <c r="Z18" s="250">
        <v>83.323370762833804</v>
      </c>
      <c r="AB18" s="85">
        <v>110.5385397015838</v>
      </c>
      <c r="AC18" s="85">
        <v>90.641602555298718</v>
      </c>
      <c r="AD18" s="85">
        <v>97.273914937393741</v>
      </c>
      <c r="AE18" s="85">
        <f t="shared" ca="1" si="17"/>
        <v>15.852891107454482</v>
      </c>
      <c r="AF18" s="85">
        <f t="shared" si="18"/>
        <v>-1.2259250738753735</v>
      </c>
      <c r="AG18" s="85">
        <f t="shared" ca="1" si="19"/>
        <v>13.950544174559937</v>
      </c>
      <c r="AI18" s="86">
        <v>132.57572601045931</v>
      </c>
      <c r="AJ18" s="86">
        <v>108.71209532857662</v>
      </c>
      <c r="AK18" s="86">
        <v>116.66663888920419</v>
      </c>
      <c r="AM18" s="36">
        <f t="shared" si="20"/>
        <v>91.475027082322015</v>
      </c>
      <c r="AN18" s="74">
        <f t="shared" si="21"/>
        <v>-0.39250054685207658</v>
      </c>
    </row>
    <row r="19" spans="1:40" ht="15.75" thickBot="1" x14ac:dyDescent="0.3">
      <c r="A19" s="59" t="s">
        <v>105</v>
      </c>
      <c r="B19" s="108">
        <v>3</v>
      </c>
      <c r="C19" s="49">
        <v>0.54</v>
      </c>
      <c r="D19" s="49">
        <v>0.67</v>
      </c>
      <c r="E19" s="109">
        <v>1.68</v>
      </c>
      <c r="F19" s="49">
        <v>1.18</v>
      </c>
      <c r="G19" s="110">
        <f>43.2*10^-7*D19*($D$4^2/$D$5)</f>
        <v>34.732800000000005</v>
      </c>
      <c r="H19" s="110">
        <v>3.4</v>
      </c>
      <c r="I19" s="110">
        <f t="shared" si="6"/>
        <v>1.3280000000000001</v>
      </c>
      <c r="J19" s="49">
        <v>0</v>
      </c>
      <c r="K19" s="110">
        <f t="shared" si="22"/>
        <v>36.416860060142476</v>
      </c>
      <c r="L19" s="111">
        <f t="shared" si="8"/>
        <v>3531.2784048583376</v>
      </c>
      <c r="M19" s="112">
        <f t="shared" si="9"/>
        <v>16.708539870487897</v>
      </c>
      <c r="N19" s="111">
        <f t="shared" si="10"/>
        <v>39.170272482677447</v>
      </c>
      <c r="O19" s="108">
        <f t="shared" si="23"/>
        <v>3.1336217986141959</v>
      </c>
      <c r="P19" s="108">
        <f t="shared" si="11"/>
        <v>0.31338815567454159</v>
      </c>
      <c r="Q19" s="111">
        <f t="shared" si="12"/>
        <v>24.606587046746863</v>
      </c>
      <c r="R19" s="108">
        <f t="shared" si="13"/>
        <v>1.4763952228048118</v>
      </c>
      <c r="S19" s="113">
        <f t="shared" si="14"/>
        <v>1.4741242981108786</v>
      </c>
      <c r="T19" s="250">
        <f t="shared" ca="1" si="15"/>
        <v>17.221089709565735</v>
      </c>
      <c r="U19" s="250">
        <f t="shared" si="16"/>
        <v>16.708539870487897</v>
      </c>
      <c r="V19" s="250">
        <f t="shared" ca="1" si="24"/>
        <v>15.154558944417847</v>
      </c>
      <c r="X19" s="250">
        <v>17.221089709565735</v>
      </c>
      <c r="Y19" s="250">
        <v>14.121293561843903</v>
      </c>
      <c r="Z19" s="250">
        <v>15.154558944417847</v>
      </c>
      <c r="AB19" s="85">
        <v>17.221089709565735</v>
      </c>
      <c r="AC19" s="85">
        <v>14.121293561843903</v>
      </c>
      <c r="AD19" s="85">
        <v>15.154558944417847</v>
      </c>
      <c r="AE19" s="85">
        <f t="shared" ca="1" si="17"/>
        <v>0</v>
      </c>
      <c r="AF19" s="85">
        <f t="shared" si="18"/>
        <v>-2.5872463086439943</v>
      </c>
      <c r="AG19" s="85">
        <f t="shared" ca="1" si="19"/>
        <v>0</v>
      </c>
      <c r="AI19" s="86">
        <v>24.829905525220017</v>
      </c>
      <c r="AJ19" s="86">
        <v>20.360522530680413</v>
      </c>
      <c r="AK19" s="86">
        <v>21.850316862193615</v>
      </c>
      <c r="AM19" s="36">
        <f t="shared" si="20"/>
        <v>16.637153264082876</v>
      </c>
      <c r="AN19" s="74">
        <f t="shared" si="21"/>
        <v>-7.1386606405020814E-2</v>
      </c>
    </row>
    <row r="21" spans="1:40" x14ac:dyDescent="0.25">
      <c r="B21" t="s">
        <v>211</v>
      </c>
    </row>
    <row r="23" spans="1:40" ht="17.25" customHeight="1" x14ac:dyDescent="3.5">
      <c r="C23" s="125"/>
      <c r="E23" s="126"/>
    </row>
    <row r="32" spans="1:40" x14ac:dyDescent="0.25">
      <c r="C32"/>
      <c r="P32"/>
    </row>
    <row r="33" spans="3:16" x14ac:dyDescent="0.25">
      <c r="C33"/>
      <c r="P33"/>
    </row>
    <row r="34" spans="3:16" x14ac:dyDescent="0.25">
      <c r="C34"/>
      <c r="P34"/>
    </row>
    <row r="35" spans="3:16" x14ac:dyDescent="0.25">
      <c r="C35"/>
      <c r="P35"/>
    </row>
    <row r="36" spans="3:16" x14ac:dyDescent="0.25">
      <c r="C36"/>
      <c r="P36"/>
    </row>
    <row r="37" spans="3:16" x14ac:dyDescent="0.25">
      <c r="C37"/>
      <c r="P37"/>
    </row>
    <row r="38" spans="3:16" x14ac:dyDescent="0.25">
      <c r="C38"/>
      <c r="P38"/>
    </row>
    <row r="39" spans="3:16" x14ac:dyDescent="0.25">
      <c r="C39"/>
      <c r="P39"/>
    </row>
    <row r="40" spans="3:16" x14ac:dyDescent="0.25">
      <c r="C40"/>
      <c r="P40"/>
    </row>
    <row r="41" spans="3:16" x14ac:dyDescent="0.25">
      <c r="C41"/>
      <c r="P41"/>
    </row>
    <row r="42" spans="3:16" x14ac:dyDescent="0.25">
      <c r="C42"/>
      <c r="P42"/>
    </row>
    <row r="43" spans="3:16" x14ac:dyDescent="0.25">
      <c r="C43"/>
      <c r="P43"/>
    </row>
    <row r="44" spans="3:16" x14ac:dyDescent="0.25">
      <c r="C44"/>
      <c r="P44"/>
    </row>
    <row r="45" spans="3:16" x14ac:dyDescent="0.25">
      <c r="C45"/>
      <c r="P45"/>
    </row>
    <row r="46" spans="3:16" x14ac:dyDescent="0.25">
      <c r="C46"/>
      <c r="P46"/>
    </row>
    <row r="47" spans="3:16" x14ac:dyDescent="0.25">
      <c r="C47"/>
      <c r="P47"/>
    </row>
    <row r="48" spans="3:16" x14ac:dyDescent="0.25">
      <c r="C48"/>
      <c r="P48"/>
    </row>
    <row r="49" spans="3:16" x14ac:dyDescent="0.25">
      <c r="C49"/>
      <c r="P49"/>
    </row>
    <row r="50" spans="3:16" x14ac:dyDescent="0.25">
      <c r="C50"/>
      <c r="P50"/>
    </row>
    <row r="51" spans="3:16" x14ac:dyDescent="0.25">
      <c r="C51"/>
      <c r="P51"/>
    </row>
    <row r="52" spans="3:16" x14ac:dyDescent="0.25">
      <c r="C52"/>
      <c r="P52"/>
    </row>
    <row r="53" spans="3:16" x14ac:dyDescent="0.25">
      <c r="C53"/>
      <c r="P53"/>
    </row>
    <row r="54" spans="3:16" x14ac:dyDescent="0.25">
      <c r="C54"/>
      <c r="P54"/>
    </row>
    <row r="55" spans="3:16" x14ac:dyDescent="0.25">
      <c r="C55"/>
      <c r="P55"/>
    </row>
    <row r="56" spans="3:16" x14ac:dyDescent="0.25">
      <c r="C56"/>
      <c r="P56"/>
    </row>
    <row r="57" spans="3:16" x14ac:dyDescent="0.25">
      <c r="C57"/>
      <c r="P57"/>
    </row>
    <row r="58" spans="3:16" x14ac:dyDescent="0.25">
      <c r="C58"/>
      <c r="P58"/>
    </row>
    <row r="59" spans="3:16" x14ac:dyDescent="0.25">
      <c r="C59"/>
      <c r="P59"/>
    </row>
    <row r="60" spans="3:16" x14ac:dyDescent="0.25">
      <c r="C60"/>
      <c r="P60"/>
    </row>
    <row r="61" spans="3:16" x14ac:dyDescent="0.25">
      <c r="C61"/>
      <c r="P61"/>
    </row>
    <row r="62" spans="3:16" x14ac:dyDescent="0.25">
      <c r="C62"/>
      <c r="P62"/>
    </row>
    <row r="63" spans="3:16" x14ac:dyDescent="0.25">
      <c r="C63"/>
      <c r="P63"/>
    </row>
    <row r="64" spans="3:16" x14ac:dyDescent="0.25">
      <c r="C64"/>
      <c r="P64"/>
    </row>
    <row r="65" spans="3:16" x14ac:dyDescent="0.25">
      <c r="C65"/>
      <c r="P65"/>
    </row>
    <row r="66" spans="3:16" x14ac:dyDescent="0.25">
      <c r="C66"/>
      <c r="P66"/>
    </row>
  </sheetData>
  <mergeCells count="15">
    <mergeCell ref="E1:G1"/>
    <mergeCell ref="E2:G2"/>
    <mergeCell ref="AB8:AD8"/>
    <mergeCell ref="AI8:AK8"/>
    <mergeCell ref="A3:C3"/>
    <mergeCell ref="A4:C4"/>
    <mergeCell ref="A5:C5"/>
    <mergeCell ref="A6:C6"/>
    <mergeCell ref="A1:C1"/>
    <mergeCell ref="H1:I1"/>
    <mergeCell ref="K1:L1"/>
    <mergeCell ref="A2:C2"/>
    <mergeCell ref="H2:I2"/>
    <mergeCell ref="K2:L2"/>
    <mergeCell ref="X8:Z8"/>
  </mergeCells>
  <conditionalFormatting sqref="A9:XFD19">
    <cfRule type="expression" dxfId="0" priority="1">
      <formula>MOD(ROW(),2)=0</formula>
    </cfRule>
  </conditionalFormatting>
  <pageMargins left="0.7" right="0.7" top="0.75" bottom="0.75" header="0.3" footer="0.3"/>
  <pageSetup paperSize="12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86"/>
  <sheetViews>
    <sheetView topLeftCell="A19" workbookViewId="0">
      <selection activeCell="D69" sqref="D69:F69"/>
    </sheetView>
  </sheetViews>
  <sheetFormatPr defaultRowHeight="15" x14ac:dyDescent="0.25"/>
  <cols>
    <col min="1" max="1" width="10.28515625" bestFit="1" customWidth="1"/>
    <col min="2" max="2" width="9.5703125" customWidth="1"/>
    <col min="3" max="3" width="12.7109375" customWidth="1"/>
    <col min="4" max="4" width="13" customWidth="1"/>
    <col min="6" max="6" width="10.5703125" customWidth="1"/>
    <col min="7" max="7" width="9" customWidth="1"/>
    <col min="8" max="8" width="12.5703125" customWidth="1"/>
    <col min="9" max="9" width="10" customWidth="1"/>
    <col min="10" max="10" width="11.5703125" customWidth="1"/>
    <col min="11" max="11" width="10.28515625" bestFit="1" customWidth="1"/>
    <col min="12" max="12" width="10.140625" customWidth="1"/>
    <col min="13" max="13" width="10.5703125" customWidth="1"/>
    <col min="15" max="15" width="10.7109375" customWidth="1"/>
    <col min="17" max="17" width="11.28515625" customWidth="1"/>
    <col min="20" max="20" width="11.140625" customWidth="1"/>
    <col min="21" max="21" width="14.28515625" customWidth="1"/>
  </cols>
  <sheetData>
    <row r="1" spans="1:22" s="58" customFormat="1" ht="28.5" customHeight="1" x14ac:dyDescent="0.25">
      <c r="A1" s="51"/>
      <c r="B1" s="77"/>
      <c r="C1" s="203" t="s">
        <v>106</v>
      </c>
      <c r="D1" s="204"/>
      <c r="E1" s="205"/>
      <c r="F1" s="78"/>
      <c r="G1" s="203" t="s">
        <v>107</v>
      </c>
      <c r="H1" s="204"/>
      <c r="I1" s="206"/>
      <c r="K1" s="207" t="s">
        <v>131</v>
      </c>
      <c r="L1" s="207"/>
      <c r="M1" s="207"/>
      <c r="N1" s="207"/>
      <c r="O1" s="207"/>
      <c r="P1" s="207"/>
      <c r="Q1" s="207"/>
      <c r="S1" s="207" t="s">
        <v>192</v>
      </c>
      <c r="T1" s="207"/>
      <c r="U1" s="207"/>
      <c r="V1" s="207"/>
    </row>
    <row r="2" spans="1:22" ht="60.75" thickBot="1" x14ac:dyDescent="0.3">
      <c r="A2" s="38" t="s">
        <v>108</v>
      </c>
      <c r="B2" s="39" t="s">
        <v>88</v>
      </c>
      <c r="C2" s="40" t="s">
        <v>109</v>
      </c>
      <c r="D2" s="40" t="s">
        <v>110</v>
      </c>
      <c r="E2" s="40" t="s">
        <v>111</v>
      </c>
      <c r="F2" s="40"/>
      <c r="G2" s="40" t="s">
        <v>109</v>
      </c>
      <c r="H2" s="40" t="s">
        <v>110</v>
      </c>
      <c r="I2" s="41" t="s">
        <v>111</v>
      </c>
      <c r="K2" s="64" t="s">
        <v>132</v>
      </c>
      <c r="L2" s="64" t="s">
        <v>134</v>
      </c>
      <c r="M2" s="64" t="s">
        <v>185</v>
      </c>
      <c r="N2" s="64" t="s">
        <v>148</v>
      </c>
      <c r="O2" s="68" t="s">
        <v>186</v>
      </c>
      <c r="P2" s="64" t="s">
        <v>187</v>
      </c>
      <c r="Q2" s="64" t="s">
        <v>176</v>
      </c>
      <c r="S2" s="64" t="s">
        <v>189</v>
      </c>
      <c r="T2" s="64" t="s">
        <v>199</v>
      </c>
      <c r="U2" s="64" t="s">
        <v>190</v>
      </c>
      <c r="V2" s="64" t="s">
        <v>191</v>
      </c>
    </row>
    <row r="3" spans="1:22" ht="18" x14ac:dyDescent="0.25">
      <c r="A3" s="18">
        <v>1</v>
      </c>
      <c r="B3" s="42">
        <v>1.3149999999999999</v>
      </c>
      <c r="C3" s="43">
        <v>0.58099999999999996</v>
      </c>
      <c r="D3" s="43">
        <v>0.1328</v>
      </c>
      <c r="E3" s="43">
        <v>8.7300000000000003E-2</v>
      </c>
      <c r="F3" s="43"/>
      <c r="G3" s="43">
        <v>0.751</v>
      </c>
      <c r="H3" s="43">
        <v>0.16059999999999999</v>
      </c>
      <c r="I3" s="44">
        <v>0.1056</v>
      </c>
      <c r="K3" s="65" t="s">
        <v>188</v>
      </c>
      <c r="L3" s="66" t="s">
        <v>135</v>
      </c>
      <c r="M3" s="66" t="s">
        <v>139</v>
      </c>
      <c r="N3" s="66" t="s">
        <v>149</v>
      </c>
      <c r="O3" s="66" t="s">
        <v>158</v>
      </c>
      <c r="P3" s="66" t="s">
        <v>167</v>
      </c>
      <c r="Q3" s="66" t="s">
        <v>177</v>
      </c>
      <c r="S3" s="81">
        <v>1</v>
      </c>
      <c r="T3" s="67">
        <v>5</v>
      </c>
      <c r="U3" s="76"/>
      <c r="V3" s="46">
        <v>0</v>
      </c>
    </row>
    <row r="4" spans="1:22" ht="18" x14ac:dyDescent="0.25">
      <c r="A4" s="21">
        <v>1.5</v>
      </c>
      <c r="B4" s="45">
        <v>1.9</v>
      </c>
      <c r="C4" s="46">
        <v>0.94</v>
      </c>
      <c r="D4" s="46">
        <v>0.32619999999999999</v>
      </c>
      <c r="E4" s="46">
        <v>0.30990000000000001</v>
      </c>
      <c r="F4" s="46"/>
      <c r="G4" s="46">
        <v>1.256</v>
      </c>
      <c r="H4" s="46">
        <v>0.4118</v>
      </c>
      <c r="I4" s="47">
        <v>0.39119999999999999</v>
      </c>
      <c r="K4" s="65" t="s">
        <v>188</v>
      </c>
      <c r="L4" s="66" t="s">
        <v>136</v>
      </c>
      <c r="M4" s="66" t="s">
        <v>140</v>
      </c>
      <c r="N4" s="66" t="s">
        <v>150</v>
      </c>
      <c r="O4" s="66" t="s">
        <v>159</v>
      </c>
      <c r="P4" s="66" t="s">
        <v>168</v>
      </c>
      <c r="Q4" s="66" t="s">
        <v>178</v>
      </c>
      <c r="S4" s="79">
        <v>1.5</v>
      </c>
      <c r="T4" s="67">
        <v>7</v>
      </c>
      <c r="U4" s="76"/>
      <c r="V4" s="46">
        <v>0</v>
      </c>
    </row>
    <row r="5" spans="1:22" x14ac:dyDescent="0.25">
      <c r="A5" s="21">
        <v>2</v>
      </c>
      <c r="B5" s="45">
        <v>2.375</v>
      </c>
      <c r="C5" s="46">
        <v>1.264</v>
      </c>
      <c r="D5" s="46">
        <v>0.56059999999999999</v>
      </c>
      <c r="E5" s="46">
        <v>0.66569999999999996</v>
      </c>
      <c r="F5" s="46"/>
      <c r="G5" s="46">
        <v>1.7370000000000001</v>
      </c>
      <c r="H5" s="46">
        <v>0.73089999999999999</v>
      </c>
      <c r="I5" s="47">
        <v>0.8679</v>
      </c>
      <c r="K5" s="66" t="s">
        <v>105</v>
      </c>
      <c r="L5" s="66" t="s">
        <v>135</v>
      </c>
      <c r="M5" s="66" t="s">
        <v>141</v>
      </c>
      <c r="N5" s="67" t="s">
        <v>151</v>
      </c>
      <c r="O5" s="67" t="s">
        <v>160</v>
      </c>
      <c r="P5" s="66" t="s">
        <v>169</v>
      </c>
      <c r="Q5" s="66" t="s">
        <v>179</v>
      </c>
      <c r="S5" s="81">
        <v>2</v>
      </c>
      <c r="T5" s="67">
        <v>9</v>
      </c>
      <c r="U5" s="76">
        <v>266.8</v>
      </c>
      <c r="V5" s="46">
        <v>0.36699999999999999</v>
      </c>
    </row>
    <row r="6" spans="1:22" x14ac:dyDescent="0.25">
      <c r="A6" s="21">
        <v>2.5</v>
      </c>
      <c r="B6" s="45">
        <v>2.875</v>
      </c>
      <c r="C6" s="46">
        <v>2.004</v>
      </c>
      <c r="D6" s="46">
        <v>1.0640000000000001</v>
      </c>
      <c r="E6" s="46">
        <v>1.53</v>
      </c>
      <c r="F6" s="46"/>
      <c r="G6" s="46">
        <v>2.65</v>
      </c>
      <c r="H6" s="46">
        <v>1.339</v>
      </c>
      <c r="I6" s="47">
        <v>1.9239999999999999</v>
      </c>
      <c r="K6" s="66" t="s">
        <v>105</v>
      </c>
      <c r="L6" s="66" t="s">
        <v>136</v>
      </c>
      <c r="M6" s="67" t="s">
        <v>142</v>
      </c>
      <c r="N6" s="66" t="s">
        <v>152</v>
      </c>
      <c r="O6" s="66" t="s">
        <v>161</v>
      </c>
      <c r="P6" s="67" t="s">
        <v>170</v>
      </c>
      <c r="Q6" s="66" t="s">
        <v>180</v>
      </c>
      <c r="S6" s="80">
        <v>2.5</v>
      </c>
      <c r="T6" s="75">
        <v>10.75</v>
      </c>
      <c r="U6" s="76">
        <v>266.8</v>
      </c>
      <c r="V6" s="46">
        <v>0.36699999999999999</v>
      </c>
    </row>
    <row r="7" spans="1:22" x14ac:dyDescent="0.25">
      <c r="A7" s="21">
        <v>3</v>
      </c>
      <c r="B7" s="45">
        <v>3.5</v>
      </c>
      <c r="C7" s="46">
        <v>2.621</v>
      </c>
      <c r="D7" s="46">
        <v>1.724</v>
      </c>
      <c r="E7" s="46">
        <v>3.0169999999999999</v>
      </c>
      <c r="F7" s="46"/>
      <c r="G7" s="46">
        <v>3.5470000000000002</v>
      </c>
      <c r="H7" s="46">
        <v>2.2250000000000001</v>
      </c>
      <c r="I7" s="47">
        <v>3.8940000000000001</v>
      </c>
      <c r="K7" s="66" t="s">
        <v>105</v>
      </c>
      <c r="L7" s="66" t="s">
        <v>137</v>
      </c>
      <c r="M7" s="66" t="s">
        <v>143</v>
      </c>
      <c r="N7" s="66" t="s">
        <v>153</v>
      </c>
      <c r="O7" s="67" t="s">
        <v>162</v>
      </c>
      <c r="P7" s="66" t="s">
        <v>171</v>
      </c>
      <c r="Q7" s="66" t="s">
        <v>181</v>
      </c>
      <c r="S7" s="82">
        <v>3</v>
      </c>
      <c r="T7" s="75">
        <v>13.25</v>
      </c>
      <c r="U7" s="76">
        <v>266.8</v>
      </c>
      <c r="V7" s="46">
        <v>0.36699999999999999</v>
      </c>
    </row>
    <row r="8" spans="1:22" x14ac:dyDescent="0.25">
      <c r="A8" s="21">
        <v>3.5</v>
      </c>
      <c r="B8" s="45">
        <v>4</v>
      </c>
      <c r="C8" s="46">
        <v>3.1509999999999998</v>
      </c>
      <c r="D8" s="46">
        <v>2.3940000000000001</v>
      </c>
      <c r="E8" s="46">
        <v>4.7880000000000003</v>
      </c>
      <c r="F8" s="46"/>
      <c r="G8" s="46">
        <v>4.3259999999999996</v>
      </c>
      <c r="H8" s="46">
        <v>3.14</v>
      </c>
      <c r="I8" s="47">
        <v>6.2809999999999997</v>
      </c>
      <c r="K8" s="66" t="s">
        <v>133</v>
      </c>
      <c r="L8" s="66" t="s">
        <v>135</v>
      </c>
      <c r="M8" s="66" t="s">
        <v>144</v>
      </c>
      <c r="N8" s="67" t="s">
        <v>154</v>
      </c>
      <c r="O8" s="66" t="s">
        <v>163</v>
      </c>
      <c r="P8" s="67" t="s">
        <v>172</v>
      </c>
      <c r="Q8" s="66" t="s">
        <v>182</v>
      </c>
      <c r="S8" s="79">
        <v>3.5</v>
      </c>
      <c r="T8" s="67">
        <v>15.25</v>
      </c>
      <c r="U8" s="67">
        <v>397.5</v>
      </c>
      <c r="V8" s="46">
        <v>0.54600000000000004</v>
      </c>
    </row>
    <row r="9" spans="1:22" x14ac:dyDescent="0.25">
      <c r="A9" s="21">
        <v>4</v>
      </c>
      <c r="B9" s="45">
        <v>4.5</v>
      </c>
      <c r="C9" s="46">
        <v>3.7330000000000001</v>
      </c>
      <c r="D9" s="46">
        <v>3.214</v>
      </c>
      <c r="E9" s="46">
        <v>7.2320000000000002</v>
      </c>
      <c r="F9" s="46"/>
      <c r="G9" s="46">
        <v>5.1829999999999998</v>
      </c>
      <c r="H9" s="46">
        <v>4.2720000000000002</v>
      </c>
      <c r="I9" s="47">
        <v>9.6110000000000007</v>
      </c>
      <c r="K9" s="66" t="s">
        <v>133</v>
      </c>
      <c r="L9" s="66" t="s">
        <v>136</v>
      </c>
      <c r="M9" s="67" t="s">
        <v>145</v>
      </c>
      <c r="N9" s="66" t="s">
        <v>155</v>
      </c>
      <c r="O9" s="66" t="s">
        <v>164</v>
      </c>
      <c r="P9" s="66" t="s">
        <v>173</v>
      </c>
      <c r="Q9" s="67" t="s">
        <v>183</v>
      </c>
      <c r="S9" s="81">
        <v>4</v>
      </c>
      <c r="T9" s="67">
        <v>17</v>
      </c>
      <c r="U9" s="67">
        <v>795</v>
      </c>
      <c r="V9" s="46">
        <v>1.093</v>
      </c>
    </row>
    <row r="10" spans="1:22" x14ac:dyDescent="0.25">
      <c r="A10" s="21">
        <v>5</v>
      </c>
      <c r="B10" s="45">
        <v>5.5629999999999997</v>
      </c>
      <c r="C10" s="46">
        <v>5.0570000000000004</v>
      </c>
      <c r="D10" s="46">
        <v>5.4509999999999996</v>
      </c>
      <c r="E10" s="46">
        <v>15.16</v>
      </c>
      <c r="F10" s="46"/>
      <c r="G10" s="46">
        <v>7.1879999999999997</v>
      </c>
      <c r="H10" s="46">
        <v>7.4320000000000004</v>
      </c>
      <c r="I10" s="47">
        <v>20.67</v>
      </c>
      <c r="K10" s="66" t="s">
        <v>133</v>
      </c>
      <c r="L10" s="66" t="s">
        <v>137</v>
      </c>
      <c r="M10" s="66" t="s">
        <v>146</v>
      </c>
      <c r="N10" s="66" t="s">
        <v>156</v>
      </c>
      <c r="O10" s="66" t="s">
        <v>165</v>
      </c>
      <c r="P10" s="66" t="s">
        <v>174</v>
      </c>
      <c r="Q10" s="67" t="s">
        <v>184</v>
      </c>
      <c r="S10" s="81">
        <v>5</v>
      </c>
      <c r="T10" s="67">
        <v>21.25</v>
      </c>
      <c r="U10" s="67">
        <v>1431</v>
      </c>
      <c r="V10" s="46">
        <v>1.611</v>
      </c>
    </row>
    <row r="11" spans="1:22" x14ac:dyDescent="0.25">
      <c r="A11" s="21">
        <v>6</v>
      </c>
      <c r="B11" s="45">
        <v>6.625</v>
      </c>
      <c r="C11" s="46">
        <v>6.5640000000000001</v>
      </c>
      <c r="D11" s="46">
        <v>8.4979999999999993</v>
      </c>
      <c r="E11" s="46">
        <v>28.15</v>
      </c>
      <c r="F11" s="46"/>
      <c r="G11" s="46">
        <v>9.8840000000000003</v>
      </c>
      <c r="H11" s="46">
        <v>12.227</v>
      </c>
      <c r="I11" s="47">
        <v>40.500999999999998</v>
      </c>
      <c r="K11" s="66" t="s">
        <v>133</v>
      </c>
      <c r="L11" s="66" t="s">
        <v>138</v>
      </c>
      <c r="M11" s="66" t="s">
        <v>147</v>
      </c>
      <c r="N11" s="66" t="s">
        <v>157</v>
      </c>
      <c r="O11" s="66" t="s">
        <v>166</v>
      </c>
      <c r="P11" s="66" t="s">
        <v>175</v>
      </c>
      <c r="Q11" s="66" t="s">
        <v>139</v>
      </c>
      <c r="S11" s="81">
        <v>6</v>
      </c>
      <c r="T11" s="67">
        <v>25.25</v>
      </c>
      <c r="U11" s="75">
        <v>1590</v>
      </c>
      <c r="V11" s="46">
        <v>1.79</v>
      </c>
    </row>
    <row r="12" spans="1:22" ht="15.75" thickBot="1" x14ac:dyDescent="0.3">
      <c r="A12" s="24">
        <v>8</v>
      </c>
      <c r="B12" s="48">
        <v>8.625</v>
      </c>
      <c r="C12" s="49">
        <v>9.8780000000000001</v>
      </c>
      <c r="D12" s="49">
        <v>16.812999999999999</v>
      </c>
      <c r="E12" s="49">
        <v>72.510000000000005</v>
      </c>
      <c r="F12" s="49"/>
      <c r="G12" s="49">
        <v>15.007999999999999</v>
      </c>
      <c r="H12" s="49">
        <v>24.52</v>
      </c>
      <c r="I12" s="50">
        <v>105.74299999999999</v>
      </c>
      <c r="S12" s="81">
        <v>8</v>
      </c>
      <c r="T12" s="67"/>
      <c r="U12" s="75">
        <v>1590</v>
      </c>
      <c r="V12" s="46">
        <v>1.79</v>
      </c>
    </row>
    <row r="13" spans="1:22" x14ac:dyDescent="0.25">
      <c r="A13" s="28"/>
      <c r="B13" s="152"/>
      <c r="C13" s="153"/>
      <c r="D13" s="153"/>
      <c r="E13" s="153"/>
      <c r="F13" s="153"/>
      <c r="G13" s="153"/>
      <c r="H13" s="153"/>
      <c r="I13" s="153"/>
      <c r="S13" s="154"/>
      <c r="T13" s="155"/>
      <c r="U13" s="156"/>
      <c r="V13" s="153"/>
    </row>
    <row r="14" spans="1:22" ht="15.75" thickBot="1" x14ac:dyDescent="0.3">
      <c r="A14" s="28"/>
      <c r="B14" s="152"/>
      <c r="C14" s="153"/>
      <c r="D14" s="153"/>
      <c r="E14" s="153"/>
      <c r="F14" s="153"/>
      <c r="G14" s="153"/>
      <c r="H14" s="153"/>
      <c r="I14" s="153"/>
      <c r="S14" s="154"/>
      <c r="T14" s="155"/>
      <c r="U14" s="156"/>
      <c r="V14" s="153"/>
    </row>
    <row r="15" spans="1:22" ht="15.75" thickBot="1" x14ac:dyDescent="0.3">
      <c r="A15" s="54"/>
      <c r="B15" s="160"/>
      <c r="C15" s="210" t="s">
        <v>106</v>
      </c>
      <c r="D15" s="210"/>
      <c r="E15" s="210"/>
      <c r="F15" s="160"/>
      <c r="G15" s="210" t="s">
        <v>107</v>
      </c>
      <c r="H15" s="210"/>
      <c r="I15" s="211"/>
      <c r="U15" s="70"/>
    </row>
    <row r="16" spans="1:22" s="58" customFormat="1" ht="45.75" thickBot="1" x14ac:dyDescent="0.3">
      <c r="A16" s="157" t="s">
        <v>108</v>
      </c>
      <c r="B16" s="158" t="s">
        <v>88</v>
      </c>
      <c r="C16" s="158" t="s">
        <v>109</v>
      </c>
      <c r="D16" s="158" t="s">
        <v>110</v>
      </c>
      <c r="E16" s="158" t="s">
        <v>111</v>
      </c>
      <c r="F16" s="158"/>
      <c r="G16" s="158" t="s">
        <v>109</v>
      </c>
      <c r="H16" s="158" t="s">
        <v>110</v>
      </c>
      <c r="I16" s="159" t="s">
        <v>111</v>
      </c>
    </row>
    <row r="17" spans="1:21" x14ac:dyDescent="0.25">
      <c r="A17" s="149">
        <v>1</v>
      </c>
      <c r="B17" s="150">
        <v>1.3149999999999999</v>
      </c>
      <c r="C17" s="150">
        <v>1.83</v>
      </c>
      <c r="D17" s="150">
        <v>0.1283</v>
      </c>
      <c r="E17" s="150">
        <v>8.4339999999999998E-2</v>
      </c>
      <c r="F17" s="150"/>
      <c r="G17" s="150">
        <v>2.5</v>
      </c>
      <c r="H17" s="150">
        <v>0.16220000000000001</v>
      </c>
      <c r="I17" s="151">
        <v>0.1066</v>
      </c>
    </row>
    <row r="18" spans="1:21" x14ac:dyDescent="0.25">
      <c r="A18" s="143">
        <v>1.5</v>
      </c>
      <c r="B18" s="142">
        <v>1.9</v>
      </c>
      <c r="C18" s="142">
        <v>3.19</v>
      </c>
      <c r="D18" s="142">
        <v>0.3347</v>
      </c>
      <c r="E18" s="142">
        <v>0.318</v>
      </c>
      <c r="F18" s="142"/>
      <c r="G18" s="142">
        <v>4.18</v>
      </c>
      <c r="H18" s="142">
        <v>0.41599999999999998</v>
      </c>
      <c r="I18" s="144">
        <v>0.3952</v>
      </c>
    </row>
    <row r="19" spans="1:21" x14ac:dyDescent="0.25">
      <c r="A19" s="143">
        <v>2</v>
      </c>
      <c r="B19" s="142">
        <v>2.375</v>
      </c>
      <c r="C19" s="142">
        <v>4.21</v>
      </c>
      <c r="D19" s="142">
        <v>0.56789999999999996</v>
      </c>
      <c r="E19" s="142">
        <v>0.6744</v>
      </c>
      <c r="F19" s="142"/>
      <c r="G19" s="142">
        <v>5.78</v>
      </c>
      <c r="H19" s="142">
        <v>0.73809999999999998</v>
      </c>
      <c r="I19" s="144">
        <v>0.87649999999999995</v>
      </c>
    </row>
    <row r="20" spans="1:21" x14ac:dyDescent="0.25">
      <c r="A20" s="143">
        <v>2.5</v>
      </c>
      <c r="B20" s="142">
        <v>2.875</v>
      </c>
      <c r="C20" s="142">
        <v>6.12</v>
      </c>
      <c r="D20" s="142">
        <v>0.99909999999999999</v>
      </c>
      <c r="E20" s="142">
        <v>1.4359999999999999</v>
      </c>
      <c r="F20" s="142"/>
      <c r="G20" s="142">
        <v>8.82</v>
      </c>
      <c r="H20" s="142">
        <v>1.3520000000000001</v>
      </c>
      <c r="I20" s="144">
        <v>1.944</v>
      </c>
    </row>
    <row r="21" spans="1:21" x14ac:dyDescent="0.25">
      <c r="A21" s="143">
        <v>3</v>
      </c>
      <c r="B21" s="142">
        <v>3.5</v>
      </c>
      <c r="C21" s="142">
        <v>8.7200000000000006</v>
      </c>
      <c r="D21" s="142">
        <v>1.7430000000000001</v>
      </c>
      <c r="E21" s="142">
        <v>3.0510000000000002</v>
      </c>
      <c r="F21" s="142"/>
      <c r="G21" s="142">
        <v>11.79</v>
      </c>
      <c r="H21" s="142">
        <v>2.2469999999999999</v>
      </c>
      <c r="I21" s="144">
        <v>3.9319999999999999</v>
      </c>
    </row>
    <row r="22" spans="1:21" x14ac:dyDescent="0.25">
      <c r="A22" s="145">
        <v>3.5</v>
      </c>
      <c r="B22" s="142">
        <v>4</v>
      </c>
      <c r="C22" s="142">
        <v>11.38</v>
      </c>
      <c r="D22" s="142">
        <v>2.6</v>
      </c>
      <c r="E22" s="142">
        <v>5.2</v>
      </c>
      <c r="F22" s="142"/>
      <c r="G22" s="142">
        <v>14.34</v>
      </c>
      <c r="H22" s="142">
        <v>3.1619999999999999</v>
      </c>
      <c r="I22" s="144">
        <v>6.3250000000000002</v>
      </c>
    </row>
    <row r="23" spans="1:21" x14ac:dyDescent="0.25">
      <c r="A23" s="143">
        <v>4</v>
      </c>
      <c r="B23" s="142">
        <v>4.5</v>
      </c>
      <c r="C23" s="142">
        <v>12.9</v>
      </c>
      <c r="D23" s="142">
        <v>3.3610000000000002</v>
      </c>
      <c r="E23" s="142">
        <v>7.5629999999999997</v>
      </c>
      <c r="F23" s="142"/>
      <c r="G23" s="142">
        <v>17.22</v>
      </c>
      <c r="H23" s="142">
        <v>4.3099999999999996</v>
      </c>
      <c r="I23" s="144">
        <v>9.6980000000000004</v>
      </c>
    </row>
    <row r="24" spans="1:21" x14ac:dyDescent="0.25">
      <c r="A24" s="143">
        <v>4.5</v>
      </c>
      <c r="B24" s="142">
        <v>5</v>
      </c>
      <c r="C24" s="142">
        <v>14.42</v>
      </c>
      <c r="D24" s="142">
        <v>4.22</v>
      </c>
      <c r="E24" s="142">
        <v>10.55</v>
      </c>
      <c r="F24" s="142"/>
      <c r="G24" s="142">
        <v>21.05</v>
      </c>
      <c r="H24" s="142">
        <v>5.8659999999999997</v>
      </c>
      <c r="I24" s="144">
        <v>14.62</v>
      </c>
    </row>
    <row r="25" spans="1:21" ht="15.75" thickBot="1" x14ac:dyDescent="0.3">
      <c r="A25" s="146">
        <v>5</v>
      </c>
      <c r="B25" s="147">
        <v>5.5629999999999997</v>
      </c>
      <c r="C25" s="147">
        <v>16.12</v>
      </c>
      <c r="D25" s="147">
        <v>5.3049999999999997</v>
      </c>
      <c r="E25" s="147">
        <v>14.76</v>
      </c>
      <c r="F25" s="147"/>
      <c r="G25" s="147">
        <v>23.62</v>
      </c>
      <c r="H25" s="147">
        <v>7.431</v>
      </c>
      <c r="I25" s="148">
        <v>20.67</v>
      </c>
    </row>
    <row r="26" spans="1:21" ht="15.75" thickBot="1" x14ac:dyDescent="0.3">
      <c r="U26" s="63"/>
    </row>
    <row r="27" spans="1:21" ht="45.75" thickBot="1" x14ac:dyDescent="0.3">
      <c r="A27" s="51" t="s">
        <v>85</v>
      </c>
      <c r="B27" s="52"/>
      <c r="C27" s="52" t="s">
        <v>112</v>
      </c>
      <c r="D27" s="53" t="s">
        <v>113</v>
      </c>
      <c r="G27" s="54" t="s">
        <v>114</v>
      </c>
      <c r="H27" s="17" t="s">
        <v>115</v>
      </c>
      <c r="K27" s="69"/>
      <c r="L27" s="69"/>
      <c r="U27" s="71"/>
    </row>
    <row r="28" spans="1:21" ht="30" x14ac:dyDescent="0.25">
      <c r="A28" s="55" t="s">
        <v>116</v>
      </c>
      <c r="B28" s="46">
        <v>1</v>
      </c>
      <c r="C28" s="46">
        <v>1</v>
      </c>
      <c r="D28" s="47">
        <v>4.5</v>
      </c>
      <c r="G28" s="56" t="s">
        <v>11</v>
      </c>
      <c r="H28" s="44">
        <v>20000</v>
      </c>
      <c r="K28" s="72"/>
      <c r="L28" s="73"/>
      <c r="U28" s="63"/>
    </row>
    <row r="29" spans="1:21" ht="60" x14ac:dyDescent="0.25">
      <c r="A29" s="55" t="s">
        <v>130</v>
      </c>
      <c r="B29" s="46">
        <v>2</v>
      </c>
      <c r="C29" s="46">
        <v>0.82</v>
      </c>
      <c r="D29" s="47">
        <v>9.34</v>
      </c>
      <c r="G29" s="57" t="s">
        <v>117</v>
      </c>
      <c r="H29" s="47">
        <v>28000</v>
      </c>
    </row>
    <row r="30" spans="1:21" ht="75.75" thickBot="1" x14ac:dyDescent="0.3">
      <c r="A30" s="55" t="s">
        <v>118</v>
      </c>
      <c r="B30" s="46">
        <v>3</v>
      </c>
      <c r="C30" s="46">
        <v>0.82</v>
      </c>
      <c r="D30" s="47">
        <v>22.5</v>
      </c>
      <c r="E30" s="58"/>
      <c r="F30" s="58"/>
      <c r="G30" s="59" t="s">
        <v>80</v>
      </c>
      <c r="H30" s="50">
        <v>20000</v>
      </c>
    </row>
    <row r="31" spans="1:21" ht="75" x14ac:dyDescent="0.25">
      <c r="A31" s="55" t="s">
        <v>119</v>
      </c>
      <c r="B31" s="46">
        <v>4</v>
      </c>
      <c r="C31" s="46">
        <v>0.82</v>
      </c>
      <c r="D31" s="47">
        <v>9.34</v>
      </c>
    </row>
    <row r="32" spans="1:21" ht="90.75" thickBot="1" x14ac:dyDescent="0.3">
      <c r="A32" s="60" t="s">
        <v>120</v>
      </c>
      <c r="B32" s="49">
        <v>5</v>
      </c>
      <c r="C32" s="49">
        <v>0.88</v>
      </c>
      <c r="D32" s="50">
        <v>11.9</v>
      </c>
      <c r="E32" s="58"/>
      <c r="F32" s="58"/>
    </row>
    <row r="33" spans="1:8" ht="15.75" thickBot="1" x14ac:dyDescent="0.3"/>
    <row r="34" spans="1:8" x14ac:dyDescent="0.25">
      <c r="A34" s="199" t="s">
        <v>121</v>
      </c>
      <c r="B34" s="201" t="s">
        <v>122</v>
      </c>
      <c r="C34" s="201" t="s">
        <v>123</v>
      </c>
      <c r="D34" s="201" t="s">
        <v>124</v>
      </c>
      <c r="E34" s="201" t="s">
        <v>125</v>
      </c>
      <c r="F34" s="201"/>
      <c r="G34" s="201" t="s">
        <v>126</v>
      </c>
      <c r="H34" s="208" t="s">
        <v>127</v>
      </c>
    </row>
    <row r="35" spans="1:8" s="58" customFormat="1" ht="30.75" thickBot="1" x14ac:dyDescent="0.3">
      <c r="A35" s="200"/>
      <c r="B35" s="202"/>
      <c r="C35" s="202"/>
      <c r="D35" s="202"/>
      <c r="E35" s="61" t="s">
        <v>128</v>
      </c>
      <c r="F35" s="62" t="s">
        <v>129</v>
      </c>
      <c r="G35" s="202"/>
      <c r="H35" s="209"/>
    </row>
    <row r="36" spans="1:8" x14ac:dyDescent="0.25">
      <c r="A36" s="56">
        <v>95</v>
      </c>
      <c r="B36" s="43">
        <v>202</v>
      </c>
      <c r="C36" s="43">
        <v>2000</v>
      </c>
      <c r="D36" s="43">
        <v>2000</v>
      </c>
      <c r="E36" s="43">
        <v>3</v>
      </c>
      <c r="F36" s="43">
        <v>3</v>
      </c>
      <c r="G36" s="43">
        <v>7.5</v>
      </c>
      <c r="H36" s="44">
        <v>10.5</v>
      </c>
    </row>
    <row r="37" spans="1:8" x14ac:dyDescent="0.25">
      <c r="A37" s="57">
        <v>95</v>
      </c>
      <c r="B37" s="46">
        <v>202</v>
      </c>
      <c r="C37" s="46">
        <v>4000</v>
      </c>
      <c r="D37" s="46">
        <v>4000</v>
      </c>
      <c r="E37" s="46">
        <v>5</v>
      </c>
      <c r="F37" s="46">
        <v>5</v>
      </c>
      <c r="G37" s="46">
        <v>7.5</v>
      </c>
      <c r="H37" s="47">
        <v>10.5</v>
      </c>
    </row>
    <row r="38" spans="1:8" x14ac:dyDescent="0.25">
      <c r="A38" s="57">
        <v>110</v>
      </c>
      <c r="B38" s="46">
        <v>205</v>
      </c>
      <c r="C38" s="46">
        <v>2000</v>
      </c>
      <c r="D38" s="46">
        <v>2000</v>
      </c>
      <c r="E38" s="46">
        <v>3</v>
      </c>
      <c r="F38" s="46">
        <v>3</v>
      </c>
      <c r="G38" s="46">
        <v>10</v>
      </c>
      <c r="H38" s="47">
        <v>15.5</v>
      </c>
    </row>
    <row r="39" spans="1:8" x14ac:dyDescent="0.25">
      <c r="A39" s="57">
        <v>110</v>
      </c>
      <c r="B39" s="46">
        <v>225</v>
      </c>
      <c r="C39" s="46">
        <v>4000</v>
      </c>
      <c r="D39" s="46">
        <v>4000</v>
      </c>
      <c r="E39" s="46">
        <v>5</v>
      </c>
      <c r="F39" s="46">
        <v>5</v>
      </c>
      <c r="G39" s="46">
        <v>12</v>
      </c>
      <c r="H39" s="47">
        <v>15.5</v>
      </c>
    </row>
    <row r="40" spans="1:8" x14ac:dyDescent="0.25">
      <c r="A40" s="57">
        <v>150</v>
      </c>
      <c r="B40" s="46">
        <v>208</v>
      </c>
      <c r="C40" s="46">
        <v>2000</v>
      </c>
      <c r="D40" s="46">
        <v>2000</v>
      </c>
      <c r="E40" s="46">
        <v>3</v>
      </c>
      <c r="F40" s="46">
        <v>3</v>
      </c>
      <c r="G40" s="46">
        <v>14</v>
      </c>
      <c r="H40" s="47">
        <v>24</v>
      </c>
    </row>
    <row r="41" spans="1:8" x14ac:dyDescent="0.25">
      <c r="A41" s="57">
        <v>150</v>
      </c>
      <c r="B41" s="46">
        <v>227</v>
      </c>
      <c r="C41" s="46">
        <v>4000</v>
      </c>
      <c r="D41" s="46">
        <v>4000</v>
      </c>
      <c r="E41" s="46">
        <v>5</v>
      </c>
      <c r="F41" s="46">
        <v>5</v>
      </c>
      <c r="G41" s="46">
        <v>15</v>
      </c>
      <c r="H41" s="47">
        <v>24</v>
      </c>
    </row>
    <row r="42" spans="1:8" x14ac:dyDescent="0.25">
      <c r="A42" s="57">
        <v>200</v>
      </c>
      <c r="B42" s="46">
        <v>210</v>
      </c>
      <c r="C42" s="46">
        <v>2000</v>
      </c>
      <c r="D42" s="46">
        <v>2000</v>
      </c>
      <c r="E42" s="46">
        <v>3</v>
      </c>
      <c r="F42" s="46">
        <v>3</v>
      </c>
      <c r="G42" s="46">
        <v>18</v>
      </c>
      <c r="H42" s="47">
        <v>37</v>
      </c>
    </row>
    <row r="43" spans="1:8" x14ac:dyDescent="0.25">
      <c r="A43" s="57">
        <v>200</v>
      </c>
      <c r="B43" s="46">
        <v>231</v>
      </c>
      <c r="C43" s="46">
        <v>4000</v>
      </c>
      <c r="D43" s="46">
        <v>4000</v>
      </c>
      <c r="E43" s="46">
        <v>5</v>
      </c>
      <c r="F43" s="46">
        <v>5</v>
      </c>
      <c r="G43" s="46">
        <v>20</v>
      </c>
      <c r="H43" s="47">
        <v>37</v>
      </c>
    </row>
    <row r="44" spans="1:8" x14ac:dyDescent="0.25">
      <c r="A44" s="57">
        <v>250</v>
      </c>
      <c r="B44" s="46">
        <v>214</v>
      </c>
      <c r="C44" s="46">
        <v>2000</v>
      </c>
      <c r="D44" s="46">
        <v>2000</v>
      </c>
      <c r="E44" s="46">
        <v>3</v>
      </c>
      <c r="F44" s="46">
        <v>3</v>
      </c>
      <c r="G44" s="46">
        <v>22</v>
      </c>
      <c r="H44" s="47">
        <v>43</v>
      </c>
    </row>
    <row r="45" spans="1:8" x14ac:dyDescent="0.25">
      <c r="A45" s="57">
        <v>250</v>
      </c>
      <c r="B45" s="46">
        <v>267</v>
      </c>
      <c r="C45" s="46">
        <v>4000</v>
      </c>
      <c r="D45" s="46">
        <v>4000</v>
      </c>
      <c r="E45" s="46">
        <v>5</v>
      </c>
      <c r="F45" s="46">
        <v>5</v>
      </c>
      <c r="G45" s="46">
        <v>24</v>
      </c>
      <c r="H45" s="47">
        <v>43</v>
      </c>
    </row>
    <row r="46" spans="1:8" x14ac:dyDescent="0.25">
      <c r="A46" s="57">
        <v>350</v>
      </c>
      <c r="B46" s="46">
        <v>216</v>
      </c>
      <c r="C46" s="46">
        <v>1500</v>
      </c>
      <c r="D46" s="46">
        <v>1500</v>
      </c>
      <c r="E46" s="46">
        <v>3</v>
      </c>
      <c r="F46" s="46">
        <v>3</v>
      </c>
      <c r="G46" s="46">
        <v>30</v>
      </c>
      <c r="H46" s="47">
        <v>72</v>
      </c>
    </row>
    <row r="47" spans="1:8" x14ac:dyDescent="0.25">
      <c r="A47" s="57">
        <v>350</v>
      </c>
      <c r="B47" s="46">
        <v>278</v>
      </c>
      <c r="C47" s="46">
        <v>3000</v>
      </c>
      <c r="D47" s="46">
        <v>3000</v>
      </c>
      <c r="E47" s="46">
        <v>5</v>
      </c>
      <c r="F47" s="46">
        <v>5</v>
      </c>
      <c r="G47" s="46">
        <v>30</v>
      </c>
      <c r="H47" s="47">
        <v>72</v>
      </c>
    </row>
    <row r="48" spans="1:8" x14ac:dyDescent="0.25">
      <c r="A48" s="57">
        <v>550</v>
      </c>
      <c r="B48" s="46">
        <v>286</v>
      </c>
      <c r="C48" s="46">
        <v>1700</v>
      </c>
      <c r="D48" s="46">
        <v>1700</v>
      </c>
      <c r="E48" s="46">
        <v>5</v>
      </c>
      <c r="F48" s="46">
        <v>5</v>
      </c>
      <c r="G48" s="46">
        <v>45</v>
      </c>
      <c r="H48" s="47">
        <v>99</v>
      </c>
    </row>
    <row r="49" spans="1:8" x14ac:dyDescent="0.25">
      <c r="A49" s="57">
        <v>550</v>
      </c>
      <c r="B49" s="46">
        <v>287</v>
      </c>
      <c r="C49" s="46">
        <v>2600</v>
      </c>
      <c r="D49" s="46">
        <v>2600</v>
      </c>
      <c r="E49" s="46">
        <v>5</v>
      </c>
      <c r="F49" s="46">
        <v>5</v>
      </c>
      <c r="G49" s="46">
        <v>45</v>
      </c>
      <c r="H49" s="47">
        <v>99</v>
      </c>
    </row>
    <row r="50" spans="1:8" x14ac:dyDescent="0.25">
      <c r="A50" s="57">
        <v>650</v>
      </c>
      <c r="B50" s="46">
        <v>288</v>
      </c>
      <c r="C50" s="46">
        <v>1400</v>
      </c>
      <c r="D50" s="46">
        <v>1400</v>
      </c>
      <c r="E50" s="46">
        <v>5</v>
      </c>
      <c r="F50" s="46">
        <v>5</v>
      </c>
      <c r="G50" s="46">
        <v>54</v>
      </c>
      <c r="H50" s="47">
        <v>116</v>
      </c>
    </row>
    <row r="51" spans="1:8" x14ac:dyDescent="0.25">
      <c r="A51" s="57">
        <v>650</v>
      </c>
      <c r="B51" s="46">
        <v>289</v>
      </c>
      <c r="C51" s="46">
        <v>2200</v>
      </c>
      <c r="D51" s="46">
        <v>2200</v>
      </c>
      <c r="E51" s="46">
        <v>5</v>
      </c>
      <c r="F51" s="46">
        <v>5</v>
      </c>
      <c r="G51" s="46">
        <v>54</v>
      </c>
      <c r="H51" s="47">
        <v>116</v>
      </c>
    </row>
    <row r="52" spans="1:8" x14ac:dyDescent="0.25">
      <c r="A52" s="57">
        <v>750</v>
      </c>
      <c r="B52" s="46">
        <v>291</v>
      </c>
      <c r="C52" s="46">
        <v>1200</v>
      </c>
      <c r="D52" s="46">
        <v>1200</v>
      </c>
      <c r="E52" s="46">
        <v>5</v>
      </c>
      <c r="F52" s="46">
        <v>5</v>
      </c>
      <c r="G52" s="46">
        <v>62</v>
      </c>
      <c r="H52" s="47">
        <v>132</v>
      </c>
    </row>
    <row r="53" spans="1:8" x14ac:dyDescent="0.25">
      <c r="A53" s="57">
        <v>750</v>
      </c>
      <c r="B53" s="46">
        <v>295</v>
      </c>
      <c r="C53" s="46">
        <v>1850</v>
      </c>
      <c r="D53" s="46">
        <v>1850</v>
      </c>
      <c r="E53" s="46">
        <v>5</v>
      </c>
      <c r="F53" s="46">
        <v>5</v>
      </c>
      <c r="G53" s="46">
        <v>62</v>
      </c>
      <c r="H53" s="47">
        <v>132</v>
      </c>
    </row>
    <row r="54" spans="1:8" x14ac:dyDescent="0.25">
      <c r="A54" s="57">
        <v>900</v>
      </c>
      <c r="B54" s="46">
        <v>304</v>
      </c>
      <c r="C54" s="46">
        <v>950</v>
      </c>
      <c r="D54" s="46">
        <v>950</v>
      </c>
      <c r="E54" s="46">
        <v>5</v>
      </c>
      <c r="F54" s="46">
        <v>5</v>
      </c>
      <c r="G54" s="46">
        <v>80</v>
      </c>
      <c r="H54" s="47">
        <v>165</v>
      </c>
    </row>
    <row r="55" spans="1:8" x14ac:dyDescent="0.25">
      <c r="A55" s="57">
        <v>900</v>
      </c>
      <c r="B55" s="46">
        <v>308</v>
      </c>
      <c r="C55" s="46">
        <v>1450</v>
      </c>
      <c r="D55" s="46">
        <v>1450</v>
      </c>
      <c r="E55" s="46">
        <v>5</v>
      </c>
      <c r="F55" s="46">
        <v>5</v>
      </c>
      <c r="G55" s="46">
        <v>80</v>
      </c>
      <c r="H55" s="47">
        <v>165</v>
      </c>
    </row>
    <row r="56" spans="1:8" x14ac:dyDescent="0.25">
      <c r="A56" s="57">
        <v>1050</v>
      </c>
      <c r="B56" s="46">
        <v>312</v>
      </c>
      <c r="C56" s="46">
        <v>800</v>
      </c>
      <c r="D56" s="46">
        <v>800</v>
      </c>
      <c r="E56" s="46">
        <v>5</v>
      </c>
      <c r="F56" s="46">
        <v>5</v>
      </c>
      <c r="G56" s="46">
        <v>92</v>
      </c>
      <c r="H56" s="47">
        <v>198</v>
      </c>
    </row>
    <row r="57" spans="1:8" x14ac:dyDescent="0.25">
      <c r="A57" s="57">
        <v>1050</v>
      </c>
      <c r="B57" s="46">
        <v>316</v>
      </c>
      <c r="C57" s="46">
        <v>1250</v>
      </c>
      <c r="D57" s="46">
        <v>1250</v>
      </c>
      <c r="E57" s="46">
        <v>5</v>
      </c>
      <c r="F57" s="46">
        <v>5</v>
      </c>
      <c r="G57" s="46">
        <v>92</v>
      </c>
      <c r="H57" s="47">
        <v>198</v>
      </c>
    </row>
    <row r="58" spans="1:8" x14ac:dyDescent="0.25">
      <c r="A58" s="57">
        <v>1050</v>
      </c>
      <c r="B58" s="46">
        <v>362</v>
      </c>
      <c r="C58" s="46">
        <v>2300</v>
      </c>
      <c r="D58" s="46">
        <v>2300</v>
      </c>
      <c r="E58" s="46">
        <v>7</v>
      </c>
      <c r="F58" s="46">
        <v>7</v>
      </c>
      <c r="G58" s="46">
        <v>92</v>
      </c>
      <c r="H58" s="47">
        <v>198</v>
      </c>
    </row>
    <row r="59" spans="1:8" x14ac:dyDescent="0.25">
      <c r="A59" s="57">
        <v>1300</v>
      </c>
      <c r="B59" s="46">
        <v>324</v>
      </c>
      <c r="C59" s="46">
        <v>1000</v>
      </c>
      <c r="D59" s="46">
        <v>1000</v>
      </c>
      <c r="E59" s="46">
        <v>5</v>
      </c>
      <c r="F59" s="46">
        <v>5</v>
      </c>
      <c r="G59" s="46">
        <v>106</v>
      </c>
      <c r="H59" s="47">
        <v>231</v>
      </c>
    </row>
    <row r="60" spans="1:8" x14ac:dyDescent="0.25">
      <c r="A60" s="57">
        <v>1300</v>
      </c>
      <c r="B60" s="46">
        <v>367</v>
      </c>
      <c r="C60" s="46">
        <v>1450</v>
      </c>
      <c r="D60" s="46">
        <v>1450</v>
      </c>
      <c r="E60" s="46">
        <v>5</v>
      </c>
      <c r="F60" s="46">
        <v>7</v>
      </c>
      <c r="G60" s="46">
        <v>106</v>
      </c>
      <c r="H60" s="47">
        <v>231</v>
      </c>
    </row>
    <row r="61" spans="1:8" x14ac:dyDescent="0.25">
      <c r="A61" s="57">
        <v>1300</v>
      </c>
      <c r="B61" s="46">
        <v>368</v>
      </c>
      <c r="C61" s="46">
        <v>2000</v>
      </c>
      <c r="D61" s="46">
        <v>2000</v>
      </c>
      <c r="E61" s="46">
        <v>7</v>
      </c>
      <c r="F61" s="46">
        <v>7</v>
      </c>
      <c r="G61" s="46">
        <v>106</v>
      </c>
      <c r="H61" s="47">
        <v>231</v>
      </c>
    </row>
    <row r="62" spans="1:8" ht="15.75" thickBot="1" x14ac:dyDescent="0.3">
      <c r="A62" s="59">
        <v>1300</v>
      </c>
      <c r="B62" s="49">
        <v>369</v>
      </c>
      <c r="C62" s="49">
        <v>2050</v>
      </c>
      <c r="D62" s="49">
        <v>2050</v>
      </c>
      <c r="E62" s="49">
        <v>5</v>
      </c>
      <c r="F62" s="49">
        <v>7</v>
      </c>
      <c r="G62" s="49">
        <v>106</v>
      </c>
      <c r="H62" s="50">
        <v>231</v>
      </c>
    </row>
    <row r="67" spans="1:6" s="58" customFormat="1" ht="15.75" thickBot="1" x14ac:dyDescent="0.3"/>
    <row r="68" spans="1:6" s="58" customFormat="1" ht="45" x14ac:dyDescent="0.25">
      <c r="A68" s="51" t="s">
        <v>620</v>
      </c>
      <c r="B68" s="172" t="s">
        <v>615</v>
      </c>
      <c r="C68" s="172" t="s">
        <v>961</v>
      </c>
      <c r="D68" s="203" t="s">
        <v>614</v>
      </c>
      <c r="E68" s="204"/>
      <c r="F68" s="206"/>
    </row>
    <row r="69" spans="1:6" x14ac:dyDescent="0.25">
      <c r="A69" s="57"/>
      <c r="B69" s="46"/>
      <c r="C69" s="46"/>
      <c r="D69" s="142" t="s">
        <v>616</v>
      </c>
      <c r="E69" s="142" t="s">
        <v>617</v>
      </c>
      <c r="F69" s="144" t="s">
        <v>618</v>
      </c>
    </row>
    <row r="70" spans="1:6" x14ac:dyDescent="0.25">
      <c r="A70" s="247" t="s">
        <v>619</v>
      </c>
      <c r="B70" s="248"/>
      <c r="C70" s="248"/>
      <c r="D70" s="248"/>
      <c r="E70" s="248"/>
      <c r="F70" s="249"/>
    </row>
    <row r="71" spans="1:6" x14ac:dyDescent="0.25">
      <c r="A71" s="57">
        <v>1</v>
      </c>
      <c r="B71" s="46">
        <v>1.3149999999999999</v>
      </c>
      <c r="C71" s="46">
        <v>1.0620000000000001</v>
      </c>
      <c r="D71" s="46">
        <v>850</v>
      </c>
      <c r="E71" s="46">
        <v>975</v>
      </c>
      <c r="F71" s="241">
        <v>1080</v>
      </c>
    </row>
    <row r="72" spans="1:6" x14ac:dyDescent="0.25">
      <c r="A72" s="57">
        <v>1.5</v>
      </c>
      <c r="B72" s="46">
        <v>1.9</v>
      </c>
      <c r="C72" s="46">
        <v>1.6</v>
      </c>
      <c r="D72" s="240">
        <v>1270</v>
      </c>
      <c r="E72" s="240">
        <v>1445</v>
      </c>
      <c r="F72" s="241">
        <v>1600</v>
      </c>
    </row>
    <row r="73" spans="1:6" x14ac:dyDescent="0.25">
      <c r="A73" s="57">
        <v>2</v>
      </c>
      <c r="B73" s="46">
        <v>2.375</v>
      </c>
      <c r="C73" s="46">
        <v>2.0619999999999998</v>
      </c>
      <c r="D73" s="240">
        <v>1570</v>
      </c>
      <c r="E73" s="240">
        <v>1780</v>
      </c>
      <c r="F73" s="241">
        <v>1980</v>
      </c>
    </row>
    <row r="74" spans="1:6" x14ac:dyDescent="0.25">
      <c r="A74" s="57">
        <v>2.5</v>
      </c>
      <c r="B74" s="46">
        <v>2.875</v>
      </c>
      <c r="C74" s="46">
        <v>2.5</v>
      </c>
      <c r="D74" s="240">
        <v>1990</v>
      </c>
      <c r="E74" s="240">
        <v>2275</v>
      </c>
      <c r="F74" s="241">
        <v>2525</v>
      </c>
    </row>
    <row r="75" spans="1:6" x14ac:dyDescent="0.25">
      <c r="A75" s="57">
        <v>3</v>
      </c>
      <c r="B75" s="46">
        <v>3.5</v>
      </c>
      <c r="C75" s="46">
        <v>3.0619999999999998</v>
      </c>
      <c r="D75" s="240">
        <v>2540</v>
      </c>
      <c r="E75" s="240">
        <v>2870</v>
      </c>
      <c r="F75" s="241">
        <v>3225</v>
      </c>
    </row>
    <row r="76" spans="1:6" x14ac:dyDescent="0.25">
      <c r="A76" s="242">
        <v>3.5000000000000003E-2</v>
      </c>
      <c r="B76" s="46">
        <v>4</v>
      </c>
      <c r="C76" s="46">
        <v>3.5</v>
      </c>
      <c r="D76" s="240">
        <v>3020</v>
      </c>
      <c r="E76" s="240">
        <v>3465</v>
      </c>
      <c r="F76" s="241">
        <v>3860</v>
      </c>
    </row>
    <row r="77" spans="1:6" x14ac:dyDescent="0.25">
      <c r="A77" s="57">
        <v>4</v>
      </c>
      <c r="B77" s="46">
        <v>4.5</v>
      </c>
      <c r="C77" s="46">
        <v>4</v>
      </c>
      <c r="D77" s="240">
        <v>3365</v>
      </c>
      <c r="E77" s="240">
        <v>3810</v>
      </c>
      <c r="F77" s="241">
        <v>4305</v>
      </c>
    </row>
    <row r="78" spans="1:6" x14ac:dyDescent="0.25">
      <c r="A78" s="247" t="s">
        <v>611</v>
      </c>
      <c r="B78" s="248"/>
      <c r="C78" s="248"/>
      <c r="D78" s="248"/>
      <c r="E78" s="248"/>
      <c r="F78" s="249"/>
    </row>
    <row r="79" spans="1:6" x14ac:dyDescent="0.25">
      <c r="A79" s="57">
        <v>1</v>
      </c>
      <c r="B79" s="46">
        <v>1.3149999999999999</v>
      </c>
      <c r="C79" s="46">
        <v>0.95099999999999996</v>
      </c>
      <c r="D79" s="240">
        <v>1000</v>
      </c>
      <c r="E79" s="240">
        <v>1140</v>
      </c>
      <c r="F79" s="241">
        <v>1255</v>
      </c>
    </row>
    <row r="80" spans="1:6" x14ac:dyDescent="0.25">
      <c r="A80" s="243">
        <v>1.5</v>
      </c>
      <c r="B80" s="46">
        <v>1.9</v>
      </c>
      <c r="C80" s="46">
        <v>1.494</v>
      </c>
      <c r="D80" s="240">
        <v>1445</v>
      </c>
      <c r="E80" s="240">
        <v>1650</v>
      </c>
      <c r="F80" s="241">
        <v>1830</v>
      </c>
    </row>
    <row r="81" spans="1:6" x14ac:dyDescent="0.25">
      <c r="A81" s="57">
        <v>2</v>
      </c>
      <c r="B81" s="46">
        <v>2.375</v>
      </c>
      <c r="C81" s="46">
        <v>1.9330000000000001</v>
      </c>
      <c r="D81" s="240">
        <v>1830</v>
      </c>
      <c r="E81" s="240">
        <v>2080</v>
      </c>
      <c r="F81" s="241">
        <v>2325</v>
      </c>
    </row>
    <row r="82" spans="1:6" x14ac:dyDescent="0.25">
      <c r="A82" s="57">
        <v>2.5</v>
      </c>
      <c r="B82" s="46">
        <v>2.875</v>
      </c>
      <c r="C82" s="46">
        <v>2.3149999999999999</v>
      </c>
      <c r="D82" s="240">
        <v>2365</v>
      </c>
      <c r="E82" s="240">
        <v>2720</v>
      </c>
      <c r="F82" s="241">
        <v>3020</v>
      </c>
    </row>
    <row r="83" spans="1:6" x14ac:dyDescent="0.25">
      <c r="A83" s="57">
        <v>3</v>
      </c>
      <c r="B83" s="46">
        <v>3.5</v>
      </c>
      <c r="C83" s="46">
        <v>2.8919999999999999</v>
      </c>
      <c r="D83" s="240">
        <v>2970</v>
      </c>
      <c r="E83" s="240">
        <v>3365</v>
      </c>
      <c r="F83" s="241">
        <v>3710</v>
      </c>
    </row>
    <row r="84" spans="1:6" x14ac:dyDescent="0.25">
      <c r="A84" s="57">
        <v>3.5</v>
      </c>
      <c r="B84" s="46">
        <v>4</v>
      </c>
      <c r="C84" s="46">
        <v>3.3580000000000001</v>
      </c>
      <c r="D84" s="240">
        <v>3380</v>
      </c>
      <c r="E84" s="240">
        <v>3860</v>
      </c>
      <c r="F84" s="241">
        <v>4255</v>
      </c>
    </row>
    <row r="85" spans="1:6" ht="15.75" thickBot="1" x14ac:dyDescent="0.3">
      <c r="A85" s="59">
        <v>4</v>
      </c>
      <c r="B85" s="49">
        <v>4.5</v>
      </c>
      <c r="C85" s="49">
        <v>3.8180000000000001</v>
      </c>
      <c r="D85" s="244">
        <v>3840</v>
      </c>
      <c r="E85" s="244">
        <v>4350</v>
      </c>
      <c r="F85" s="245">
        <v>4850</v>
      </c>
    </row>
    <row r="86" spans="1:6" x14ac:dyDescent="0.25">
      <c r="A86" t="s">
        <v>622</v>
      </c>
    </row>
  </sheetData>
  <mergeCells count="16">
    <mergeCell ref="A78:F78"/>
    <mergeCell ref="D68:F68"/>
    <mergeCell ref="A70:F70"/>
    <mergeCell ref="C1:E1"/>
    <mergeCell ref="G1:I1"/>
    <mergeCell ref="K1:Q1"/>
    <mergeCell ref="S1:V1"/>
    <mergeCell ref="H34:H35"/>
    <mergeCell ref="G34:G35"/>
    <mergeCell ref="C15:E15"/>
    <mergeCell ref="G15:I15"/>
    <mergeCell ref="A34:A35"/>
    <mergeCell ref="B34:B35"/>
    <mergeCell ref="C34:C35"/>
    <mergeCell ref="D34:D35"/>
    <mergeCell ref="E34:F3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162"/>
  <sheetViews>
    <sheetView workbookViewId="0">
      <selection activeCell="C29" sqref="C29:N29"/>
    </sheetView>
  </sheetViews>
  <sheetFormatPr defaultRowHeight="15" x14ac:dyDescent="0.25"/>
  <cols>
    <col min="2" max="2" width="10.85546875" customWidth="1"/>
    <col min="3" max="3" width="11.42578125" bestFit="1" customWidth="1"/>
    <col min="4" max="4" width="9.140625" customWidth="1"/>
    <col min="6" max="6" width="13" customWidth="1"/>
    <col min="7" max="7" width="12.42578125" customWidth="1"/>
    <col min="8" max="8" width="10.28515625" customWidth="1"/>
    <col min="9" max="9" width="14.85546875" customWidth="1"/>
    <col min="10" max="10" width="10.140625" customWidth="1"/>
    <col min="11" max="11" width="12.42578125" customWidth="1"/>
    <col min="12" max="12" width="10.140625" customWidth="1"/>
    <col min="13" max="13" width="13.140625" customWidth="1"/>
    <col min="14" max="14" width="15" customWidth="1"/>
  </cols>
  <sheetData>
    <row r="1" spans="1:14" ht="24" thickBot="1" x14ac:dyDescent="0.4">
      <c r="A1" s="226" t="s">
        <v>448</v>
      </c>
      <c r="B1" s="226"/>
      <c r="C1" s="226"/>
      <c r="D1" s="226"/>
      <c r="E1" s="226"/>
      <c r="F1" s="226"/>
      <c r="G1" s="226"/>
      <c r="H1" s="226"/>
      <c r="I1" s="226"/>
      <c r="J1" s="226"/>
      <c r="K1" s="226"/>
      <c r="L1" s="226"/>
      <c r="M1" s="226"/>
      <c r="N1" s="226"/>
    </row>
    <row r="2" spans="1:14" ht="24" thickBot="1" x14ac:dyDescent="0.4">
      <c r="A2" s="140"/>
      <c r="B2" s="140"/>
      <c r="C2" s="140"/>
      <c r="D2" s="140"/>
      <c r="E2" s="140"/>
      <c r="F2" s="140"/>
      <c r="G2" s="140"/>
      <c r="H2" s="140"/>
      <c r="I2" s="140"/>
      <c r="J2" s="140"/>
      <c r="K2" s="140"/>
      <c r="L2" s="140"/>
      <c r="M2" s="140"/>
      <c r="N2" s="140"/>
    </row>
    <row r="3" spans="1:14" x14ac:dyDescent="0.25">
      <c r="A3" s="130"/>
      <c r="B3" s="131"/>
      <c r="C3" s="131"/>
      <c r="D3" s="131"/>
      <c r="E3" s="131"/>
      <c r="F3" s="131"/>
      <c r="G3" s="227" t="s">
        <v>80</v>
      </c>
      <c r="H3" s="214"/>
      <c r="I3" s="214"/>
      <c r="J3" s="228"/>
      <c r="K3" s="227" t="s">
        <v>117</v>
      </c>
      <c r="L3" s="214"/>
      <c r="M3" s="214"/>
      <c r="N3" s="215"/>
    </row>
    <row r="4" spans="1:14" ht="30" customHeight="1" x14ac:dyDescent="0.25">
      <c r="A4" s="223" t="s">
        <v>212</v>
      </c>
      <c r="B4" s="128" t="s">
        <v>213</v>
      </c>
      <c r="C4" s="128" t="s">
        <v>214</v>
      </c>
      <c r="D4" s="225" t="s">
        <v>440</v>
      </c>
      <c r="E4" s="225" t="s">
        <v>441</v>
      </c>
      <c r="F4" s="225" t="s">
        <v>215</v>
      </c>
      <c r="G4" s="219" t="s">
        <v>435</v>
      </c>
      <c r="H4" s="219" t="s">
        <v>436</v>
      </c>
      <c r="I4" s="219" t="s">
        <v>442</v>
      </c>
      <c r="J4" s="219" t="s">
        <v>438</v>
      </c>
      <c r="K4" s="219" t="s">
        <v>439</v>
      </c>
      <c r="L4" s="219" t="s">
        <v>436</v>
      </c>
      <c r="M4" s="219" t="s">
        <v>437</v>
      </c>
      <c r="N4" s="221" t="s">
        <v>438</v>
      </c>
    </row>
    <row r="5" spans="1:14" ht="60.75" thickBot="1" x14ac:dyDescent="0.3">
      <c r="A5" s="224"/>
      <c r="B5" s="138" t="s">
        <v>216</v>
      </c>
      <c r="C5" s="139" t="s">
        <v>217</v>
      </c>
      <c r="D5" s="220"/>
      <c r="E5" s="220"/>
      <c r="F5" s="220"/>
      <c r="G5" s="220"/>
      <c r="H5" s="220"/>
      <c r="I5" s="220"/>
      <c r="J5" s="220"/>
      <c r="K5" s="220"/>
      <c r="L5" s="220"/>
      <c r="M5" s="220"/>
      <c r="N5" s="222"/>
    </row>
    <row r="6" spans="1:14" x14ac:dyDescent="0.25">
      <c r="A6" s="213" t="s">
        <v>218</v>
      </c>
      <c r="B6" s="214"/>
      <c r="C6" s="214"/>
      <c r="D6" s="214"/>
      <c r="E6" s="214"/>
      <c r="F6" s="214"/>
      <c r="G6" s="214"/>
      <c r="H6" s="214"/>
      <c r="I6" s="214"/>
      <c r="J6" s="214"/>
      <c r="K6" s="214"/>
      <c r="L6" s="214"/>
      <c r="M6" s="214"/>
      <c r="N6" s="215"/>
    </row>
    <row r="7" spans="1:14" x14ac:dyDescent="0.25">
      <c r="A7" s="132" t="s">
        <v>2</v>
      </c>
      <c r="B7" s="127" t="s">
        <v>57</v>
      </c>
      <c r="C7" s="127" t="s">
        <v>223</v>
      </c>
      <c r="D7" s="127" t="s">
        <v>241</v>
      </c>
      <c r="E7" s="127" t="s">
        <v>258</v>
      </c>
      <c r="F7" s="127" t="s">
        <v>276</v>
      </c>
      <c r="G7" s="127" t="s">
        <v>294</v>
      </c>
      <c r="H7" s="127" t="s">
        <v>312</v>
      </c>
      <c r="I7" s="127" t="s">
        <v>330</v>
      </c>
      <c r="J7" s="127" t="s">
        <v>348</v>
      </c>
      <c r="K7" s="127" t="s">
        <v>366</v>
      </c>
      <c r="L7" s="127" t="s">
        <v>383</v>
      </c>
      <c r="M7" s="127" t="s">
        <v>398</v>
      </c>
      <c r="N7" s="133" t="s">
        <v>416</v>
      </c>
    </row>
    <row r="8" spans="1:14" x14ac:dyDescent="0.25">
      <c r="A8" s="134" t="s">
        <v>220</v>
      </c>
      <c r="B8" s="127" t="s">
        <v>200</v>
      </c>
      <c r="C8" s="127" t="s">
        <v>224</v>
      </c>
      <c r="D8" s="127" t="s">
        <v>242</v>
      </c>
      <c r="E8" s="127" t="s">
        <v>259</v>
      </c>
      <c r="F8" s="127" t="s">
        <v>277</v>
      </c>
      <c r="G8" s="127" t="s">
        <v>295</v>
      </c>
      <c r="H8" s="127" t="s">
        <v>313</v>
      </c>
      <c r="I8" s="127" t="s">
        <v>331</v>
      </c>
      <c r="J8" s="127" t="s">
        <v>349</v>
      </c>
      <c r="K8" s="127" t="s">
        <v>367</v>
      </c>
      <c r="L8" s="127" t="s">
        <v>384</v>
      </c>
      <c r="M8" s="127" t="s">
        <v>399</v>
      </c>
      <c r="N8" s="133" t="s">
        <v>417</v>
      </c>
    </row>
    <row r="9" spans="1:14" x14ac:dyDescent="0.25">
      <c r="A9" s="134" t="s">
        <v>4</v>
      </c>
      <c r="B9" s="127" t="s">
        <v>59</v>
      </c>
      <c r="C9" s="127" t="s">
        <v>225</v>
      </c>
      <c r="D9" s="127" t="s">
        <v>243</v>
      </c>
      <c r="E9" s="127" t="s">
        <v>260</v>
      </c>
      <c r="F9" s="127" t="s">
        <v>278</v>
      </c>
      <c r="G9" s="127" t="s">
        <v>296</v>
      </c>
      <c r="H9" s="127" t="s">
        <v>314</v>
      </c>
      <c r="I9" s="127" t="s">
        <v>332</v>
      </c>
      <c r="J9" s="127" t="s">
        <v>350</v>
      </c>
      <c r="K9" s="127" t="s">
        <v>368</v>
      </c>
      <c r="L9" s="127" t="s">
        <v>385</v>
      </c>
      <c r="M9" s="127" t="s">
        <v>400</v>
      </c>
      <c r="N9" s="133" t="s">
        <v>418</v>
      </c>
    </row>
    <row r="10" spans="1:14" x14ac:dyDescent="0.25">
      <c r="A10" s="134" t="s">
        <v>221</v>
      </c>
      <c r="B10" s="127" t="s">
        <v>60</v>
      </c>
      <c r="C10" s="127" t="s">
        <v>226</v>
      </c>
      <c r="D10" s="127" t="s">
        <v>244</v>
      </c>
      <c r="E10" s="127" t="s">
        <v>261</v>
      </c>
      <c r="F10" s="127" t="s">
        <v>279</v>
      </c>
      <c r="G10" s="127" t="s">
        <v>297</v>
      </c>
      <c r="H10" s="127" t="s">
        <v>315</v>
      </c>
      <c r="I10" s="127" t="s">
        <v>333</v>
      </c>
      <c r="J10" s="127" t="s">
        <v>351</v>
      </c>
      <c r="K10" s="127" t="s">
        <v>369</v>
      </c>
      <c r="L10" s="127" t="s">
        <v>386</v>
      </c>
      <c r="M10" s="127" t="s">
        <v>401</v>
      </c>
      <c r="N10" s="133" t="s">
        <v>419</v>
      </c>
    </row>
    <row r="11" spans="1:14" x14ac:dyDescent="0.25">
      <c r="A11" s="134" t="s">
        <v>6</v>
      </c>
      <c r="B11" s="127" t="s">
        <v>201</v>
      </c>
      <c r="C11" s="127" t="s">
        <v>227</v>
      </c>
      <c r="D11" s="127" t="s">
        <v>245</v>
      </c>
      <c r="E11" s="127" t="s">
        <v>262</v>
      </c>
      <c r="F11" s="127" t="s">
        <v>280</v>
      </c>
      <c r="G11" s="127" t="s">
        <v>298</v>
      </c>
      <c r="H11" s="127" t="s">
        <v>316</v>
      </c>
      <c r="I11" s="127" t="s">
        <v>334</v>
      </c>
      <c r="J11" s="127" t="s">
        <v>352</v>
      </c>
      <c r="K11" s="127" t="s">
        <v>370</v>
      </c>
      <c r="L11" s="127" t="s">
        <v>387</v>
      </c>
      <c r="M11" s="127" t="s">
        <v>402</v>
      </c>
      <c r="N11" s="133" t="s">
        <v>420</v>
      </c>
    </row>
    <row r="12" spans="1:14" x14ac:dyDescent="0.25">
      <c r="A12" s="141">
        <v>3.5</v>
      </c>
      <c r="B12" s="127" t="s">
        <v>202</v>
      </c>
      <c r="C12" s="127" t="s">
        <v>228</v>
      </c>
      <c r="D12" s="127" t="s">
        <v>246</v>
      </c>
      <c r="E12" s="127" t="s">
        <v>263</v>
      </c>
      <c r="F12" s="127" t="s">
        <v>281</v>
      </c>
      <c r="G12" s="127" t="s">
        <v>299</v>
      </c>
      <c r="H12" s="127" t="s">
        <v>317</v>
      </c>
      <c r="I12" s="127" t="s">
        <v>335</v>
      </c>
      <c r="J12" s="127" t="s">
        <v>353</v>
      </c>
      <c r="K12" s="127" t="s">
        <v>371</v>
      </c>
      <c r="L12" s="127" t="s">
        <v>315</v>
      </c>
      <c r="M12" s="127" t="s">
        <v>403</v>
      </c>
      <c r="N12" s="133" t="s">
        <v>421</v>
      </c>
    </row>
    <row r="13" spans="1:14" x14ac:dyDescent="0.25">
      <c r="A13" s="134" t="s">
        <v>8</v>
      </c>
      <c r="B13" s="127" t="s">
        <v>203</v>
      </c>
      <c r="C13" s="127" t="s">
        <v>229</v>
      </c>
      <c r="D13" s="127" t="s">
        <v>247</v>
      </c>
      <c r="E13" s="127" t="s">
        <v>264</v>
      </c>
      <c r="F13" s="127" t="s">
        <v>282</v>
      </c>
      <c r="G13" s="127" t="s">
        <v>300</v>
      </c>
      <c r="H13" s="127" t="s">
        <v>318</v>
      </c>
      <c r="I13" s="127" t="s">
        <v>336</v>
      </c>
      <c r="J13" s="127" t="s">
        <v>354</v>
      </c>
      <c r="K13" s="127" t="s">
        <v>372</v>
      </c>
      <c r="L13" s="127" t="s">
        <v>388</v>
      </c>
      <c r="M13" s="127" t="s">
        <v>404</v>
      </c>
      <c r="N13" s="133" t="s">
        <v>422</v>
      </c>
    </row>
    <row r="14" spans="1:14" x14ac:dyDescent="0.25">
      <c r="A14" s="134" t="s">
        <v>9</v>
      </c>
      <c r="B14" s="127" t="s">
        <v>63</v>
      </c>
      <c r="C14" s="127" t="s">
        <v>230</v>
      </c>
      <c r="D14" s="127" t="s">
        <v>222</v>
      </c>
      <c r="E14" s="127" t="s">
        <v>265</v>
      </c>
      <c r="F14" s="127" t="s">
        <v>283</v>
      </c>
      <c r="G14" s="127" t="s">
        <v>301</v>
      </c>
      <c r="H14" s="127" t="s">
        <v>319</v>
      </c>
      <c r="I14" s="127" t="s">
        <v>337</v>
      </c>
      <c r="J14" s="127" t="s">
        <v>355</v>
      </c>
      <c r="K14" s="127" t="s">
        <v>373</v>
      </c>
      <c r="L14" s="127" t="s">
        <v>389</v>
      </c>
      <c r="M14" s="127" t="s">
        <v>405</v>
      </c>
      <c r="N14" s="133" t="s">
        <v>423</v>
      </c>
    </row>
    <row r="15" spans="1:14" ht="15.75" thickBot="1" x14ac:dyDescent="0.3">
      <c r="A15" s="135" t="s">
        <v>10</v>
      </c>
      <c r="B15" s="136" t="s">
        <v>64</v>
      </c>
      <c r="C15" s="136" t="s">
        <v>231</v>
      </c>
      <c r="D15" s="136" t="s">
        <v>248</v>
      </c>
      <c r="E15" s="136" t="s">
        <v>266</v>
      </c>
      <c r="F15" s="136" t="s">
        <v>284</v>
      </c>
      <c r="G15" s="136" t="s">
        <v>302</v>
      </c>
      <c r="H15" s="136" t="s">
        <v>320</v>
      </c>
      <c r="I15" s="136" t="s">
        <v>338</v>
      </c>
      <c r="J15" s="136" t="s">
        <v>356</v>
      </c>
      <c r="K15" s="136" t="s">
        <v>374</v>
      </c>
      <c r="L15" s="136" t="s">
        <v>390</v>
      </c>
      <c r="M15" s="136" t="s">
        <v>406</v>
      </c>
      <c r="N15" s="137" t="s">
        <v>424</v>
      </c>
    </row>
    <row r="16" spans="1:14" x14ac:dyDescent="0.25">
      <c r="A16" s="216" t="s">
        <v>219</v>
      </c>
      <c r="B16" s="217"/>
      <c r="C16" s="217"/>
      <c r="D16" s="217"/>
      <c r="E16" s="217"/>
      <c r="F16" s="217"/>
      <c r="G16" s="217"/>
      <c r="H16" s="217"/>
      <c r="I16" s="217"/>
      <c r="J16" s="217"/>
      <c r="K16" s="217"/>
      <c r="L16" s="217"/>
      <c r="M16" s="217"/>
      <c r="N16" s="218"/>
    </row>
    <row r="17" spans="1:14" x14ac:dyDescent="0.25">
      <c r="A17" s="134" t="s">
        <v>2</v>
      </c>
      <c r="B17" s="127" t="s">
        <v>57</v>
      </c>
      <c r="C17" s="127" t="s">
        <v>232</v>
      </c>
      <c r="D17" s="127" t="s">
        <v>249</v>
      </c>
      <c r="E17" s="127" t="s">
        <v>267</v>
      </c>
      <c r="F17" s="127" t="s">
        <v>285</v>
      </c>
      <c r="G17" s="127" t="s">
        <v>303</v>
      </c>
      <c r="H17" s="127" t="s">
        <v>321</v>
      </c>
      <c r="I17" s="127" t="s">
        <v>339</v>
      </c>
      <c r="J17" s="127" t="s">
        <v>357</v>
      </c>
      <c r="K17" s="127" t="s">
        <v>375</v>
      </c>
      <c r="L17" s="127" t="s">
        <v>391</v>
      </c>
      <c r="M17" s="127" t="s">
        <v>407</v>
      </c>
      <c r="N17" s="133" t="s">
        <v>425</v>
      </c>
    </row>
    <row r="18" spans="1:14" x14ac:dyDescent="0.25">
      <c r="A18" s="134" t="s">
        <v>220</v>
      </c>
      <c r="B18" s="127" t="s">
        <v>200</v>
      </c>
      <c r="C18" s="127" t="s">
        <v>233</v>
      </c>
      <c r="D18" s="127" t="s">
        <v>250</v>
      </c>
      <c r="E18" s="127" t="s">
        <v>268</v>
      </c>
      <c r="F18" s="127" t="s">
        <v>286</v>
      </c>
      <c r="G18" s="127" t="s">
        <v>304</v>
      </c>
      <c r="H18" s="127" t="s">
        <v>322</v>
      </c>
      <c r="I18" s="127" t="s">
        <v>340</v>
      </c>
      <c r="J18" s="127" t="s">
        <v>358</v>
      </c>
      <c r="K18" s="127" t="s">
        <v>376</v>
      </c>
      <c r="L18" s="127" t="s">
        <v>386</v>
      </c>
      <c r="M18" s="127" t="s">
        <v>408</v>
      </c>
      <c r="N18" s="133" t="s">
        <v>426</v>
      </c>
    </row>
    <row r="19" spans="1:14" x14ac:dyDescent="0.25">
      <c r="A19" s="134" t="s">
        <v>4</v>
      </c>
      <c r="B19" s="127" t="s">
        <v>59</v>
      </c>
      <c r="C19" s="127" t="s">
        <v>234</v>
      </c>
      <c r="D19" s="127" t="s">
        <v>251</v>
      </c>
      <c r="E19" s="127" t="s">
        <v>269</v>
      </c>
      <c r="F19" s="127" t="s">
        <v>287</v>
      </c>
      <c r="G19" s="127" t="s">
        <v>305</v>
      </c>
      <c r="H19" s="127" t="s">
        <v>323</v>
      </c>
      <c r="I19" s="127" t="s">
        <v>341</v>
      </c>
      <c r="J19" s="127" t="s">
        <v>359</v>
      </c>
      <c r="K19" s="127" t="s">
        <v>377</v>
      </c>
      <c r="L19" s="127" t="s">
        <v>392</v>
      </c>
      <c r="M19" s="127" t="s">
        <v>409</v>
      </c>
      <c r="N19" s="133" t="s">
        <v>427</v>
      </c>
    </row>
    <row r="20" spans="1:14" x14ac:dyDescent="0.25">
      <c r="A20" s="134" t="s">
        <v>221</v>
      </c>
      <c r="B20" s="127" t="s">
        <v>60</v>
      </c>
      <c r="C20" s="127" t="s">
        <v>235</v>
      </c>
      <c r="D20" s="127" t="s">
        <v>252</v>
      </c>
      <c r="E20" s="127" t="s">
        <v>270</v>
      </c>
      <c r="F20" s="127" t="s">
        <v>288</v>
      </c>
      <c r="G20" s="127" t="s">
        <v>306</v>
      </c>
      <c r="H20" s="127" t="s">
        <v>324</v>
      </c>
      <c r="I20" s="127" t="s">
        <v>342</v>
      </c>
      <c r="J20" s="127" t="s">
        <v>360</v>
      </c>
      <c r="K20" s="127" t="s">
        <v>378</v>
      </c>
      <c r="L20" s="127" t="s">
        <v>393</v>
      </c>
      <c r="M20" s="127" t="s">
        <v>410</v>
      </c>
      <c r="N20" s="133" t="s">
        <v>428</v>
      </c>
    </row>
    <row r="21" spans="1:14" x14ac:dyDescent="0.25">
      <c r="A21" s="134" t="s">
        <v>6</v>
      </c>
      <c r="B21" s="127" t="s">
        <v>201</v>
      </c>
      <c r="C21" s="127" t="s">
        <v>236</v>
      </c>
      <c r="D21" s="127" t="s">
        <v>253</v>
      </c>
      <c r="E21" s="127" t="s">
        <v>271</v>
      </c>
      <c r="F21" s="127" t="s">
        <v>289</v>
      </c>
      <c r="G21" s="127" t="s">
        <v>307</v>
      </c>
      <c r="H21" s="127" t="s">
        <v>325</v>
      </c>
      <c r="I21" s="127" t="s">
        <v>343</v>
      </c>
      <c r="J21" s="127" t="s">
        <v>361</v>
      </c>
      <c r="K21" s="127" t="s">
        <v>379</v>
      </c>
      <c r="L21" s="127" t="s">
        <v>394</v>
      </c>
      <c r="M21" s="127" t="s">
        <v>411</v>
      </c>
      <c r="N21" s="133" t="s">
        <v>429</v>
      </c>
    </row>
    <row r="22" spans="1:14" x14ac:dyDescent="0.25">
      <c r="A22" s="141">
        <v>3.5</v>
      </c>
      <c r="B22" s="127" t="s">
        <v>202</v>
      </c>
      <c r="C22" s="127" t="s">
        <v>237</v>
      </c>
      <c r="D22" s="127" t="s">
        <v>254</v>
      </c>
      <c r="E22" s="127" t="s">
        <v>272</v>
      </c>
      <c r="F22" s="127" t="s">
        <v>290</v>
      </c>
      <c r="G22" s="127" t="s">
        <v>308</v>
      </c>
      <c r="H22" s="127" t="s">
        <v>326</v>
      </c>
      <c r="I22" s="127" t="s">
        <v>344</v>
      </c>
      <c r="J22" s="127" t="s">
        <v>362</v>
      </c>
      <c r="K22" s="127" t="s">
        <v>380</v>
      </c>
      <c r="L22" s="127" t="s">
        <v>395</v>
      </c>
      <c r="M22" s="127" t="s">
        <v>412</v>
      </c>
      <c r="N22" s="133" t="s">
        <v>430</v>
      </c>
    </row>
    <row r="23" spans="1:14" x14ac:dyDescent="0.25">
      <c r="A23" s="134" t="s">
        <v>8</v>
      </c>
      <c r="B23" s="127" t="s">
        <v>222</v>
      </c>
      <c r="C23" s="127" t="s">
        <v>238</v>
      </c>
      <c r="D23" s="127" t="s">
        <v>255</v>
      </c>
      <c r="E23" s="127" t="s">
        <v>273</v>
      </c>
      <c r="F23" s="127" t="s">
        <v>291</v>
      </c>
      <c r="G23" s="127" t="s">
        <v>309</v>
      </c>
      <c r="H23" s="127" t="s">
        <v>327</v>
      </c>
      <c r="I23" s="127" t="s">
        <v>345</v>
      </c>
      <c r="J23" s="127" t="s">
        <v>363</v>
      </c>
      <c r="K23" s="127" t="s">
        <v>381</v>
      </c>
      <c r="L23" s="127" t="s">
        <v>320</v>
      </c>
      <c r="M23" s="127" t="s">
        <v>413</v>
      </c>
      <c r="N23" s="133" t="s">
        <v>431</v>
      </c>
    </row>
    <row r="24" spans="1:14" x14ac:dyDescent="0.25">
      <c r="A24" s="134" t="s">
        <v>9</v>
      </c>
      <c r="B24" s="127" t="s">
        <v>63</v>
      </c>
      <c r="C24" s="127" t="s">
        <v>239</v>
      </c>
      <c r="D24" s="127" t="s">
        <v>256</v>
      </c>
      <c r="E24" s="127" t="s">
        <v>274</v>
      </c>
      <c r="F24" s="127" t="s">
        <v>292</v>
      </c>
      <c r="G24" s="127" t="s">
        <v>310</v>
      </c>
      <c r="H24" s="127" t="s">
        <v>328</v>
      </c>
      <c r="I24" s="127" t="s">
        <v>346</v>
      </c>
      <c r="J24" s="127" t="s">
        <v>364</v>
      </c>
      <c r="K24" s="127" t="s">
        <v>382</v>
      </c>
      <c r="L24" s="127" t="s">
        <v>396</v>
      </c>
      <c r="M24" s="127" t="s">
        <v>414</v>
      </c>
      <c r="N24" s="133" t="s">
        <v>433</v>
      </c>
    </row>
    <row r="25" spans="1:14" ht="15.75" thickBot="1" x14ac:dyDescent="0.3">
      <c r="A25" s="135" t="s">
        <v>10</v>
      </c>
      <c r="B25" s="136" t="s">
        <v>64</v>
      </c>
      <c r="C25" s="136" t="s">
        <v>240</v>
      </c>
      <c r="D25" s="136" t="s">
        <v>257</v>
      </c>
      <c r="E25" s="136" t="s">
        <v>275</v>
      </c>
      <c r="F25" s="136" t="s">
        <v>293</v>
      </c>
      <c r="G25" s="136" t="s">
        <v>311</v>
      </c>
      <c r="H25" s="136" t="s">
        <v>329</v>
      </c>
      <c r="I25" s="136" t="s">
        <v>347</v>
      </c>
      <c r="J25" s="136" t="s">
        <v>365</v>
      </c>
      <c r="K25" s="136" t="s">
        <v>252</v>
      </c>
      <c r="L25" s="136" t="s">
        <v>397</v>
      </c>
      <c r="M25" s="136" t="s">
        <v>415</v>
      </c>
      <c r="N25" s="137" t="s">
        <v>434</v>
      </c>
    </row>
    <row r="27" spans="1:14" x14ac:dyDescent="0.25">
      <c r="B27" t="s">
        <v>443</v>
      </c>
    </row>
    <row r="28" spans="1:14" ht="42" customHeight="1" x14ac:dyDescent="0.25">
      <c r="B28" s="129">
        <v>1</v>
      </c>
      <c r="C28" s="212" t="s">
        <v>444</v>
      </c>
      <c r="D28" s="212"/>
      <c r="E28" s="212"/>
      <c r="F28" s="212"/>
      <c r="G28" s="212"/>
      <c r="H28" s="212"/>
      <c r="I28" s="212"/>
      <c r="J28" s="212"/>
      <c r="K28" s="212"/>
      <c r="L28" s="212"/>
      <c r="M28" s="212"/>
      <c r="N28" s="212"/>
    </row>
    <row r="29" spans="1:14" ht="16.5" customHeight="1" x14ac:dyDescent="0.25">
      <c r="B29" s="129">
        <v>2</v>
      </c>
      <c r="C29" s="212" t="s">
        <v>445</v>
      </c>
      <c r="D29" s="212"/>
      <c r="E29" s="212"/>
      <c r="F29" s="212"/>
      <c r="G29" s="212"/>
      <c r="H29" s="212"/>
      <c r="I29" s="212"/>
      <c r="J29" s="212"/>
      <c r="K29" s="212"/>
      <c r="L29" s="212"/>
      <c r="M29" s="212"/>
      <c r="N29" s="212"/>
    </row>
    <row r="30" spans="1:14" ht="29.25" customHeight="1" x14ac:dyDescent="0.25">
      <c r="B30" s="129">
        <v>3</v>
      </c>
      <c r="C30" s="212" t="s">
        <v>446</v>
      </c>
      <c r="D30" s="212"/>
      <c r="E30" s="212"/>
      <c r="F30" s="212"/>
      <c r="G30" s="212"/>
      <c r="H30" s="212"/>
      <c r="I30" s="212"/>
      <c r="J30" s="212"/>
      <c r="K30" s="212"/>
      <c r="L30" s="212"/>
      <c r="M30" s="212"/>
      <c r="N30" s="212"/>
    </row>
    <row r="31" spans="1:14" ht="30" customHeight="1" x14ac:dyDescent="0.25">
      <c r="B31" s="129">
        <v>4</v>
      </c>
      <c r="C31" s="212" t="s">
        <v>447</v>
      </c>
      <c r="D31" s="212"/>
      <c r="E31" s="212"/>
      <c r="F31" s="212"/>
      <c r="G31" s="212"/>
      <c r="H31" s="212"/>
      <c r="I31" s="212"/>
      <c r="J31" s="212"/>
      <c r="K31" s="212"/>
      <c r="L31" s="212"/>
      <c r="M31" s="212"/>
      <c r="N31" s="212"/>
    </row>
    <row r="34" spans="1:16" ht="21" x14ac:dyDescent="0.25">
      <c r="A34" s="252" t="s">
        <v>626</v>
      </c>
      <c r="B34" s="63"/>
      <c r="C34" s="63"/>
      <c r="D34" s="63"/>
      <c r="E34" s="63"/>
      <c r="F34" s="63"/>
      <c r="G34" s="63"/>
      <c r="H34" s="63"/>
      <c r="I34" s="63"/>
      <c r="J34" s="63"/>
      <c r="K34" s="63"/>
      <c r="L34" s="63"/>
      <c r="M34" s="63"/>
      <c r="N34" s="63"/>
    </row>
    <row r="35" spans="1:16" ht="21" x14ac:dyDescent="0.25">
      <c r="A35" s="252" t="s">
        <v>802</v>
      </c>
      <c r="B35" s="63"/>
      <c r="C35" s="63"/>
      <c r="D35" s="63"/>
      <c r="E35" s="63"/>
      <c r="F35" s="63"/>
      <c r="G35" s="63"/>
      <c r="H35" s="63"/>
      <c r="I35" s="63"/>
      <c r="J35" s="63"/>
      <c r="K35" s="63"/>
      <c r="L35" s="63"/>
      <c r="M35" s="63"/>
      <c r="N35" s="63"/>
    </row>
    <row r="36" spans="1:16" x14ac:dyDescent="0.25">
      <c r="A36" s="63"/>
      <c r="B36" s="63"/>
      <c r="C36" s="63"/>
      <c r="D36" s="63"/>
      <c r="E36" s="63"/>
      <c r="F36" s="63"/>
      <c r="G36" s="63"/>
      <c r="H36" s="63"/>
      <c r="I36" s="63"/>
      <c r="J36" s="63"/>
      <c r="K36" s="63"/>
      <c r="L36" s="63"/>
      <c r="M36" s="63"/>
      <c r="N36" s="63"/>
      <c r="O36" s="58"/>
      <c r="P36" s="58"/>
    </row>
    <row r="37" spans="1:16" ht="29.25" x14ac:dyDescent="0.25">
      <c r="A37" s="262" t="s">
        <v>87</v>
      </c>
      <c r="B37" s="263"/>
      <c r="C37" s="253" t="s">
        <v>204</v>
      </c>
      <c r="D37" s="264" t="s">
        <v>632</v>
      </c>
      <c r="E37" s="265" t="s">
        <v>648</v>
      </c>
      <c r="F37" s="276" t="s">
        <v>804</v>
      </c>
      <c r="G37" s="277"/>
      <c r="H37" s="265" t="s">
        <v>694</v>
      </c>
      <c r="I37" s="254" t="s">
        <v>708</v>
      </c>
      <c r="J37" s="254" t="s">
        <v>723</v>
      </c>
      <c r="K37" s="265" t="s">
        <v>738</v>
      </c>
      <c r="L37" s="265" t="s">
        <v>751</v>
      </c>
      <c r="M37" s="268" t="s">
        <v>766</v>
      </c>
      <c r="N37" s="269"/>
      <c r="O37" s="58"/>
      <c r="P37" s="58"/>
    </row>
    <row r="38" spans="1:16" x14ac:dyDescent="0.25">
      <c r="A38" s="265" t="s">
        <v>627</v>
      </c>
      <c r="B38" s="265" t="s">
        <v>629</v>
      </c>
      <c r="C38" s="265" t="s">
        <v>803</v>
      </c>
      <c r="D38" s="270"/>
      <c r="E38" s="271"/>
      <c r="F38" s="265" t="s">
        <v>805</v>
      </c>
      <c r="G38" s="265" t="s">
        <v>806</v>
      </c>
      <c r="H38" s="271"/>
      <c r="I38" s="255"/>
      <c r="J38" s="255"/>
      <c r="K38" s="271"/>
      <c r="L38" s="271"/>
      <c r="M38" s="272"/>
      <c r="N38" s="273"/>
    </row>
    <row r="39" spans="1:16" ht="29.25" x14ac:dyDescent="0.25">
      <c r="A39" s="274"/>
      <c r="B39" s="274"/>
      <c r="C39" s="274"/>
      <c r="D39" s="275"/>
      <c r="E39" s="274"/>
      <c r="F39" s="274"/>
      <c r="G39" s="274"/>
      <c r="H39" s="274"/>
      <c r="I39" s="256"/>
      <c r="J39" s="256"/>
      <c r="K39" s="274"/>
      <c r="L39" s="274"/>
      <c r="M39" s="278" t="s">
        <v>767</v>
      </c>
      <c r="N39" s="278" t="s">
        <v>807</v>
      </c>
    </row>
    <row r="40" spans="1:16" x14ac:dyDescent="0.25">
      <c r="A40" s="257" t="s">
        <v>8</v>
      </c>
      <c r="B40" s="257" t="s">
        <v>8</v>
      </c>
      <c r="C40" s="257" t="s">
        <v>205</v>
      </c>
      <c r="D40" s="257" t="s">
        <v>633</v>
      </c>
      <c r="E40" s="257" t="s">
        <v>649</v>
      </c>
      <c r="F40" s="257" t="s">
        <v>664</v>
      </c>
      <c r="G40" s="257" t="s">
        <v>679</v>
      </c>
      <c r="H40" s="259" t="s">
        <v>695</v>
      </c>
      <c r="I40" s="259" t="s">
        <v>709</v>
      </c>
      <c r="J40" s="257" t="s">
        <v>724</v>
      </c>
      <c r="K40" s="259" t="s">
        <v>739</v>
      </c>
      <c r="L40" s="257" t="s">
        <v>752</v>
      </c>
      <c r="M40" s="257" t="s">
        <v>602</v>
      </c>
      <c r="N40" s="257" t="s">
        <v>781</v>
      </c>
    </row>
    <row r="41" spans="1:16" x14ac:dyDescent="0.25">
      <c r="A41" s="257" t="s">
        <v>8</v>
      </c>
      <c r="B41" s="257" t="s">
        <v>8</v>
      </c>
      <c r="C41" s="257" t="s">
        <v>206</v>
      </c>
      <c r="D41" s="257" t="s">
        <v>634</v>
      </c>
      <c r="E41" s="257" t="s">
        <v>650</v>
      </c>
      <c r="F41" s="257" t="s">
        <v>665</v>
      </c>
      <c r="G41" s="257" t="s">
        <v>680</v>
      </c>
      <c r="H41" s="257" t="s">
        <v>696</v>
      </c>
      <c r="I41" s="259" t="s">
        <v>710</v>
      </c>
      <c r="J41" s="257" t="s">
        <v>725</v>
      </c>
      <c r="K41" s="257" t="s">
        <v>740</v>
      </c>
      <c r="L41" s="257" t="s">
        <v>753</v>
      </c>
      <c r="M41" s="257" t="s">
        <v>768</v>
      </c>
      <c r="N41" s="257" t="s">
        <v>782</v>
      </c>
    </row>
    <row r="42" spans="1:16" x14ac:dyDescent="0.25">
      <c r="A42" s="257" t="s">
        <v>8</v>
      </c>
      <c r="B42" s="257" t="s">
        <v>8</v>
      </c>
      <c r="C42" s="257" t="s">
        <v>207</v>
      </c>
      <c r="D42" s="257" t="s">
        <v>635</v>
      </c>
      <c r="E42" s="257" t="s">
        <v>651</v>
      </c>
      <c r="F42" s="257" t="s">
        <v>666</v>
      </c>
      <c r="G42" s="257" t="s">
        <v>681</v>
      </c>
      <c r="H42" s="257" t="s">
        <v>146</v>
      </c>
      <c r="I42" s="257" t="s">
        <v>607</v>
      </c>
      <c r="J42" s="257" t="s">
        <v>726</v>
      </c>
      <c r="K42" s="257" t="s">
        <v>612</v>
      </c>
      <c r="L42" s="257" t="s">
        <v>754</v>
      </c>
      <c r="M42" s="257" t="s">
        <v>769</v>
      </c>
      <c r="N42" s="257" t="s">
        <v>783</v>
      </c>
    </row>
    <row r="43" spans="1:16" x14ac:dyDescent="0.25">
      <c r="A43" s="257" t="s">
        <v>10</v>
      </c>
      <c r="B43" s="257" t="s">
        <v>8</v>
      </c>
      <c r="C43" s="257" t="s">
        <v>206</v>
      </c>
      <c r="D43" s="257" t="s">
        <v>636</v>
      </c>
      <c r="E43" s="257" t="s">
        <v>652</v>
      </c>
      <c r="F43" s="257" t="s">
        <v>667</v>
      </c>
      <c r="G43" s="257" t="s">
        <v>682</v>
      </c>
      <c r="H43" s="257" t="s">
        <v>697</v>
      </c>
      <c r="I43" s="257" t="s">
        <v>711</v>
      </c>
      <c r="J43" s="257" t="s">
        <v>727</v>
      </c>
      <c r="K43" s="257" t="s">
        <v>612</v>
      </c>
      <c r="L43" s="257" t="s">
        <v>755</v>
      </c>
      <c r="M43" s="257" t="s">
        <v>770</v>
      </c>
      <c r="N43" s="257" t="s">
        <v>784</v>
      </c>
    </row>
    <row r="44" spans="1:16" x14ac:dyDescent="0.25">
      <c r="A44" s="257" t="s">
        <v>10</v>
      </c>
      <c r="B44" s="257" t="s">
        <v>8</v>
      </c>
      <c r="C44" s="257" t="s">
        <v>239</v>
      </c>
      <c r="D44" s="257" t="s">
        <v>637</v>
      </c>
      <c r="E44" s="257" t="s">
        <v>653</v>
      </c>
      <c r="F44" s="257" t="s">
        <v>668</v>
      </c>
      <c r="G44" s="257" t="s">
        <v>683</v>
      </c>
      <c r="H44" s="257" t="s">
        <v>698</v>
      </c>
      <c r="I44" s="257" t="s">
        <v>712</v>
      </c>
      <c r="J44" s="257" t="s">
        <v>728</v>
      </c>
      <c r="K44" s="259" t="s">
        <v>741</v>
      </c>
      <c r="L44" s="257" t="s">
        <v>756</v>
      </c>
      <c r="M44" s="257" t="s">
        <v>771</v>
      </c>
      <c r="N44" s="257" t="s">
        <v>785</v>
      </c>
    </row>
    <row r="45" spans="1:16" x14ac:dyDescent="0.25">
      <c r="A45" s="257" t="s">
        <v>10</v>
      </c>
      <c r="B45" s="257" t="s">
        <v>8</v>
      </c>
      <c r="C45" s="257" t="s">
        <v>239</v>
      </c>
      <c r="D45" s="257" t="s">
        <v>638</v>
      </c>
      <c r="E45" s="257" t="s">
        <v>654</v>
      </c>
      <c r="F45" s="257" t="s">
        <v>669</v>
      </c>
      <c r="G45" s="257" t="s">
        <v>684</v>
      </c>
      <c r="H45" s="259" t="s">
        <v>699</v>
      </c>
      <c r="I45" s="259" t="s">
        <v>713</v>
      </c>
      <c r="J45" s="259" t="s">
        <v>729</v>
      </c>
      <c r="K45" s="259" t="s">
        <v>742</v>
      </c>
      <c r="L45" s="259" t="s">
        <v>757</v>
      </c>
      <c r="M45" s="259" t="s">
        <v>772</v>
      </c>
      <c r="N45" s="259" t="s">
        <v>786</v>
      </c>
    </row>
    <row r="46" spans="1:16" x14ac:dyDescent="0.25">
      <c r="A46" s="257" t="s">
        <v>10</v>
      </c>
      <c r="B46" s="257" t="s">
        <v>9</v>
      </c>
      <c r="C46" s="257" t="s">
        <v>239</v>
      </c>
      <c r="D46" s="257" t="s">
        <v>639</v>
      </c>
      <c r="E46" s="257" t="s">
        <v>655</v>
      </c>
      <c r="F46" s="257" t="s">
        <v>670</v>
      </c>
      <c r="G46" s="257" t="s">
        <v>685</v>
      </c>
      <c r="H46" s="259" t="s">
        <v>700</v>
      </c>
      <c r="I46" s="257" t="s">
        <v>714</v>
      </c>
      <c r="J46" s="257" t="s">
        <v>730</v>
      </c>
      <c r="K46" s="259" t="s">
        <v>743</v>
      </c>
      <c r="L46" s="257" t="s">
        <v>758</v>
      </c>
      <c r="M46" s="257" t="s">
        <v>773</v>
      </c>
      <c r="N46" s="257" t="s">
        <v>787</v>
      </c>
    </row>
    <row r="47" spans="1:16" x14ac:dyDescent="0.25">
      <c r="A47" s="257" t="s">
        <v>10</v>
      </c>
      <c r="B47" s="257" t="s">
        <v>10</v>
      </c>
      <c r="C47" s="257" t="s">
        <v>239</v>
      </c>
      <c r="D47" s="257" t="s">
        <v>640</v>
      </c>
      <c r="E47" s="257" t="s">
        <v>656</v>
      </c>
      <c r="F47" s="257" t="s">
        <v>671</v>
      </c>
      <c r="G47" s="257" t="s">
        <v>686</v>
      </c>
      <c r="H47" s="239" t="s">
        <v>701</v>
      </c>
      <c r="I47" s="239" t="s">
        <v>715</v>
      </c>
      <c r="J47" s="239" t="s">
        <v>731</v>
      </c>
      <c r="K47" s="239" t="s">
        <v>743</v>
      </c>
      <c r="L47" s="239" t="s">
        <v>759</v>
      </c>
      <c r="M47" s="239" t="s">
        <v>774</v>
      </c>
      <c r="N47" s="239" t="s">
        <v>788</v>
      </c>
    </row>
    <row r="48" spans="1:16" x14ac:dyDescent="0.25">
      <c r="A48" s="257" t="s">
        <v>10</v>
      </c>
      <c r="B48" s="257" t="s">
        <v>10</v>
      </c>
      <c r="C48" s="257" t="s">
        <v>630</v>
      </c>
      <c r="D48" s="257" t="s">
        <v>641</v>
      </c>
      <c r="E48" s="257" t="s">
        <v>657</v>
      </c>
      <c r="F48" s="257" t="s">
        <v>672</v>
      </c>
      <c r="G48" s="257" t="s">
        <v>687</v>
      </c>
      <c r="H48" s="239" t="s">
        <v>702</v>
      </c>
      <c r="I48" s="239" t="s">
        <v>716</v>
      </c>
      <c r="J48" s="239" t="s">
        <v>732</v>
      </c>
      <c r="K48" s="239" t="s">
        <v>744</v>
      </c>
      <c r="L48" s="239" t="s">
        <v>760</v>
      </c>
      <c r="M48" s="239" t="s">
        <v>775</v>
      </c>
      <c r="N48" s="239" t="s">
        <v>789</v>
      </c>
    </row>
    <row r="49" spans="1:14" x14ac:dyDescent="0.25">
      <c r="A49" s="257" t="s">
        <v>488</v>
      </c>
      <c r="B49" s="257" t="s">
        <v>488</v>
      </c>
      <c r="C49" s="257" t="s">
        <v>631</v>
      </c>
      <c r="D49" s="257" t="s">
        <v>642</v>
      </c>
      <c r="E49" s="257" t="s">
        <v>658</v>
      </c>
      <c r="F49" s="257" t="s">
        <v>673</v>
      </c>
      <c r="G49" s="257" t="s">
        <v>688</v>
      </c>
      <c r="H49" s="257" t="s">
        <v>703</v>
      </c>
      <c r="I49" s="257" t="s">
        <v>717</v>
      </c>
      <c r="J49" s="257" t="s">
        <v>731</v>
      </c>
      <c r="K49" s="259" t="s">
        <v>745</v>
      </c>
      <c r="L49" s="257" t="s">
        <v>761</v>
      </c>
      <c r="M49" s="257" t="s">
        <v>776</v>
      </c>
      <c r="N49" s="257" t="s">
        <v>790</v>
      </c>
    </row>
    <row r="50" spans="1:14" x14ac:dyDescent="0.25">
      <c r="A50" s="257" t="s">
        <v>512</v>
      </c>
      <c r="B50" s="257" t="s">
        <v>9</v>
      </c>
      <c r="C50" s="257" t="s">
        <v>239</v>
      </c>
      <c r="D50" s="257" t="s">
        <v>643</v>
      </c>
      <c r="E50" s="257" t="s">
        <v>659</v>
      </c>
      <c r="F50" s="257" t="s">
        <v>674</v>
      </c>
      <c r="G50" s="257" t="s">
        <v>689</v>
      </c>
      <c r="H50" s="259" t="s">
        <v>704</v>
      </c>
      <c r="I50" s="259" t="s">
        <v>718</v>
      </c>
      <c r="J50" s="259" t="s">
        <v>733</v>
      </c>
      <c r="K50" s="259" t="s">
        <v>746</v>
      </c>
      <c r="L50" s="259" t="s">
        <v>762</v>
      </c>
      <c r="M50" s="259" t="s">
        <v>777</v>
      </c>
      <c r="N50" s="259" t="s">
        <v>791</v>
      </c>
    </row>
    <row r="51" spans="1:14" x14ac:dyDescent="0.25">
      <c r="A51" s="257" t="s">
        <v>512</v>
      </c>
      <c r="B51" s="257" t="s">
        <v>9</v>
      </c>
      <c r="C51" s="257" t="s">
        <v>631</v>
      </c>
      <c r="D51" s="257" t="s">
        <v>644</v>
      </c>
      <c r="E51" s="257" t="s">
        <v>660</v>
      </c>
      <c r="F51" s="257" t="s">
        <v>675</v>
      </c>
      <c r="G51" s="257" t="s">
        <v>690</v>
      </c>
      <c r="H51" s="259" t="s">
        <v>705</v>
      </c>
      <c r="I51" s="259" t="s">
        <v>719</v>
      </c>
      <c r="J51" s="259" t="s">
        <v>734</v>
      </c>
      <c r="K51" s="259" t="s">
        <v>747</v>
      </c>
      <c r="L51" s="259" t="s">
        <v>760</v>
      </c>
      <c r="M51" s="259" t="s">
        <v>778</v>
      </c>
      <c r="N51" s="259" t="s">
        <v>792</v>
      </c>
    </row>
    <row r="52" spans="1:14" x14ac:dyDescent="0.25">
      <c r="A52" s="257" t="s">
        <v>512</v>
      </c>
      <c r="B52" s="257" t="s">
        <v>512</v>
      </c>
      <c r="C52" s="257" t="s">
        <v>631</v>
      </c>
      <c r="D52" s="257" t="s">
        <v>645</v>
      </c>
      <c r="E52" s="257" t="s">
        <v>661</v>
      </c>
      <c r="F52" s="257" t="s">
        <v>676</v>
      </c>
      <c r="G52" s="257" t="s">
        <v>691</v>
      </c>
      <c r="H52" s="259" t="s">
        <v>171</v>
      </c>
      <c r="I52" s="259" t="s">
        <v>720</v>
      </c>
      <c r="J52" s="259" t="s">
        <v>735</v>
      </c>
      <c r="K52" s="259" t="s">
        <v>748</v>
      </c>
      <c r="L52" s="259" t="s">
        <v>763</v>
      </c>
      <c r="M52" s="259" t="s">
        <v>779</v>
      </c>
      <c r="N52" s="259" t="s">
        <v>793</v>
      </c>
    </row>
    <row r="53" spans="1:14" x14ac:dyDescent="0.25">
      <c r="A53" s="257" t="s">
        <v>628</v>
      </c>
      <c r="B53" s="257" t="s">
        <v>628</v>
      </c>
      <c r="C53" s="257" t="s">
        <v>613</v>
      </c>
      <c r="D53" s="257" t="s">
        <v>646</v>
      </c>
      <c r="E53" s="257" t="s">
        <v>662</v>
      </c>
      <c r="F53" s="257" t="s">
        <v>677</v>
      </c>
      <c r="G53" s="257" t="s">
        <v>692</v>
      </c>
      <c r="H53" s="259" t="s">
        <v>706</v>
      </c>
      <c r="I53" s="259" t="s">
        <v>721</v>
      </c>
      <c r="J53" s="259" t="s">
        <v>736</v>
      </c>
      <c r="K53" s="259" t="s">
        <v>749</v>
      </c>
      <c r="L53" s="259" t="s">
        <v>764</v>
      </c>
      <c r="M53" s="259" t="s">
        <v>720</v>
      </c>
      <c r="N53" s="259" t="s">
        <v>794</v>
      </c>
    </row>
    <row r="54" spans="1:14" x14ac:dyDescent="0.25">
      <c r="A54" s="257" t="s">
        <v>517</v>
      </c>
      <c r="B54" s="257" t="s">
        <v>517</v>
      </c>
      <c r="C54" s="257" t="s">
        <v>613</v>
      </c>
      <c r="D54" s="257" t="s">
        <v>647</v>
      </c>
      <c r="E54" s="257" t="s">
        <v>663</v>
      </c>
      <c r="F54" s="257" t="s">
        <v>678</v>
      </c>
      <c r="G54" s="257" t="s">
        <v>693</v>
      </c>
      <c r="H54" s="239" t="s">
        <v>707</v>
      </c>
      <c r="I54" s="239" t="s">
        <v>722</v>
      </c>
      <c r="J54" s="239" t="s">
        <v>737</v>
      </c>
      <c r="K54" s="239" t="s">
        <v>750</v>
      </c>
      <c r="L54" s="239" t="s">
        <v>765</v>
      </c>
      <c r="M54" s="239" t="s">
        <v>780</v>
      </c>
      <c r="N54" s="239" t="s">
        <v>795</v>
      </c>
    </row>
    <row r="55" spans="1:14" x14ac:dyDescent="0.25">
      <c r="A55" s="261"/>
      <c r="B55" s="261"/>
      <c r="C55" s="261"/>
      <c r="D55" s="261"/>
      <c r="E55" s="261"/>
      <c r="F55" s="261"/>
      <c r="G55" s="261"/>
      <c r="H55" s="261"/>
      <c r="I55" s="261"/>
      <c r="J55" s="261"/>
      <c r="K55" s="261"/>
      <c r="L55" s="261"/>
      <c r="M55" s="261"/>
      <c r="N55" s="261"/>
    </row>
    <row r="56" spans="1:14" x14ac:dyDescent="0.25">
      <c r="A56" s="261" t="s">
        <v>443</v>
      </c>
      <c r="B56" s="261"/>
      <c r="C56" s="261"/>
      <c r="D56" s="261"/>
      <c r="E56" s="261"/>
      <c r="F56" s="261"/>
      <c r="G56" s="261"/>
      <c r="H56" s="261"/>
      <c r="I56" s="261"/>
      <c r="J56" s="261"/>
      <c r="K56" s="261"/>
      <c r="L56" s="261"/>
      <c r="M56" s="261"/>
      <c r="N56" s="261"/>
    </row>
    <row r="57" spans="1:14" x14ac:dyDescent="0.25">
      <c r="A57" s="261"/>
      <c r="B57" s="261"/>
      <c r="C57" s="261"/>
      <c r="D57" s="261"/>
      <c r="E57" s="261"/>
      <c r="F57" s="261"/>
      <c r="G57" s="261"/>
      <c r="H57" s="261"/>
      <c r="I57" s="261"/>
      <c r="J57" s="261"/>
      <c r="K57" s="261"/>
      <c r="L57" s="261"/>
      <c r="M57" s="261"/>
      <c r="N57" s="261"/>
    </row>
    <row r="58" spans="1:14" x14ac:dyDescent="0.25">
      <c r="A58" s="261" t="s">
        <v>796</v>
      </c>
      <c r="B58" s="261"/>
      <c r="C58" s="261"/>
      <c r="D58" s="261"/>
      <c r="E58" s="261"/>
      <c r="F58" s="261"/>
      <c r="G58" s="261"/>
      <c r="H58" s="261"/>
      <c r="I58" s="261"/>
      <c r="J58" s="261"/>
      <c r="K58" s="261"/>
      <c r="L58" s="261"/>
      <c r="M58" s="261"/>
      <c r="N58" s="261"/>
    </row>
    <row r="59" spans="1:14" x14ac:dyDescent="0.25">
      <c r="A59" s="261" t="s">
        <v>797</v>
      </c>
      <c r="B59" s="261"/>
      <c r="C59" s="261"/>
      <c r="D59" s="261"/>
      <c r="E59" s="261"/>
      <c r="F59" s="261"/>
      <c r="G59" s="261"/>
      <c r="H59" s="261"/>
      <c r="I59" s="261"/>
      <c r="J59" s="261"/>
      <c r="K59" s="261"/>
      <c r="L59" s="261"/>
      <c r="M59" s="261"/>
      <c r="N59" s="261"/>
    </row>
    <row r="60" spans="1:14" x14ac:dyDescent="0.25">
      <c r="A60" s="261" t="s">
        <v>798</v>
      </c>
      <c r="B60" s="261"/>
      <c r="C60" s="261"/>
      <c r="D60" s="261"/>
      <c r="E60" s="261"/>
      <c r="F60" s="261"/>
      <c r="G60" s="261"/>
      <c r="H60" s="261"/>
      <c r="I60" s="261"/>
      <c r="J60" s="261"/>
      <c r="K60" s="261"/>
      <c r="L60" s="261"/>
      <c r="M60" s="261"/>
      <c r="N60" s="261"/>
    </row>
    <row r="61" spans="1:14" x14ac:dyDescent="0.25">
      <c r="A61" s="261" t="s">
        <v>799</v>
      </c>
      <c r="B61" s="261"/>
      <c r="C61" s="261"/>
      <c r="D61" s="261"/>
      <c r="E61" s="261"/>
      <c r="F61" s="261"/>
      <c r="G61" s="261"/>
      <c r="H61" s="261"/>
      <c r="I61" s="261"/>
      <c r="J61" s="261"/>
      <c r="K61" s="261"/>
      <c r="L61" s="261"/>
      <c r="M61" s="261"/>
      <c r="N61" s="261"/>
    </row>
    <row r="62" spans="1:14" x14ac:dyDescent="0.25">
      <c r="A62" s="261"/>
      <c r="B62" s="261"/>
      <c r="C62" s="261"/>
      <c r="D62" s="261"/>
      <c r="E62" s="261"/>
      <c r="F62" s="261"/>
      <c r="G62" s="261"/>
      <c r="H62" s="261"/>
      <c r="I62" s="261"/>
      <c r="J62" s="261"/>
      <c r="K62" s="261"/>
      <c r="L62" s="261"/>
      <c r="M62" s="261"/>
      <c r="N62" s="261"/>
    </row>
    <row r="63" spans="1:14" x14ac:dyDescent="0.25">
      <c r="A63" s="261" t="s">
        <v>800</v>
      </c>
      <c r="B63" s="261"/>
      <c r="C63" s="261"/>
      <c r="D63" s="261"/>
      <c r="E63" s="261"/>
      <c r="F63" s="261"/>
      <c r="G63" s="261"/>
      <c r="H63" s="261"/>
      <c r="I63" s="261"/>
      <c r="J63" s="261"/>
      <c r="K63" s="261"/>
      <c r="L63" s="261"/>
      <c r="M63" s="261"/>
      <c r="N63" s="261"/>
    </row>
    <row r="64" spans="1:14" x14ac:dyDescent="0.25">
      <c r="A64" s="261" t="s">
        <v>801</v>
      </c>
      <c r="B64" s="261"/>
      <c r="C64" s="261"/>
      <c r="D64" s="261"/>
      <c r="E64" s="261"/>
      <c r="F64" s="261"/>
      <c r="G64" s="261"/>
      <c r="H64" s="261"/>
      <c r="I64" s="261"/>
      <c r="J64" s="261"/>
      <c r="K64" s="261"/>
      <c r="L64" s="261"/>
      <c r="M64" s="261"/>
      <c r="N64" s="261"/>
    </row>
    <row r="67" spans="1:13" ht="23.25" x14ac:dyDescent="0.35">
      <c r="A67" s="282" t="s">
        <v>959</v>
      </c>
      <c r="B67" s="282"/>
      <c r="C67" s="282"/>
      <c r="D67" s="282"/>
      <c r="E67" s="282"/>
      <c r="F67" s="282"/>
      <c r="G67" s="282"/>
      <c r="H67" s="282"/>
      <c r="I67" s="282"/>
      <c r="J67" s="282"/>
      <c r="K67" s="282"/>
      <c r="L67" s="282"/>
      <c r="M67" s="282"/>
    </row>
    <row r="68" spans="1:13" x14ac:dyDescent="0.25">
      <c r="A68" s="265" t="s">
        <v>808</v>
      </c>
      <c r="B68" s="280" t="s">
        <v>809</v>
      </c>
      <c r="C68" s="265" t="s">
        <v>810</v>
      </c>
      <c r="D68" s="265" t="s">
        <v>811</v>
      </c>
      <c r="E68" s="262" t="s">
        <v>812</v>
      </c>
      <c r="F68" s="263"/>
      <c r="G68" s="262" t="s">
        <v>813</v>
      </c>
      <c r="H68" s="263"/>
      <c r="I68" s="266" t="s">
        <v>814</v>
      </c>
      <c r="J68" s="267"/>
      <c r="K68" s="266" t="s">
        <v>815</v>
      </c>
      <c r="L68" s="267"/>
      <c r="M68" s="264" t="s">
        <v>958</v>
      </c>
    </row>
    <row r="69" spans="1:13" ht="86.25" x14ac:dyDescent="0.25">
      <c r="A69" s="274"/>
      <c r="B69" s="281"/>
      <c r="C69" s="274"/>
      <c r="D69" s="274"/>
      <c r="E69" s="278" t="s">
        <v>816</v>
      </c>
      <c r="F69" s="253" t="s">
        <v>817</v>
      </c>
      <c r="G69" s="253" t="s">
        <v>818</v>
      </c>
      <c r="H69" s="253" t="s">
        <v>819</v>
      </c>
      <c r="I69" s="278" t="s">
        <v>818</v>
      </c>
      <c r="J69" s="253" t="s">
        <v>819</v>
      </c>
      <c r="K69" s="278" t="s">
        <v>818</v>
      </c>
      <c r="L69" s="253" t="s">
        <v>819</v>
      </c>
      <c r="M69" s="275"/>
    </row>
    <row r="70" spans="1:13" x14ac:dyDescent="0.25">
      <c r="A70" s="236" t="s">
        <v>820</v>
      </c>
      <c r="B70" s="237"/>
      <c r="C70" s="237"/>
      <c r="D70" s="237"/>
      <c r="E70" s="237"/>
      <c r="F70" s="237"/>
      <c r="G70" s="237"/>
      <c r="H70" s="237"/>
      <c r="I70" s="237"/>
      <c r="J70" s="237"/>
      <c r="K70" s="237"/>
      <c r="L70" s="237"/>
      <c r="M70" s="238"/>
    </row>
    <row r="71" spans="1:13" x14ac:dyDescent="0.25">
      <c r="A71" s="239" t="s">
        <v>54</v>
      </c>
      <c r="B71" s="239" t="s">
        <v>488</v>
      </c>
      <c r="C71" s="239" t="s">
        <v>822</v>
      </c>
      <c r="D71" s="239" t="s">
        <v>838</v>
      </c>
      <c r="E71" s="239" t="s">
        <v>849</v>
      </c>
      <c r="F71" s="239" t="s">
        <v>861</v>
      </c>
      <c r="G71" s="260" t="s">
        <v>875</v>
      </c>
      <c r="H71" s="239" t="s">
        <v>889</v>
      </c>
      <c r="I71" s="239" t="s">
        <v>900</v>
      </c>
      <c r="J71" s="239" t="s">
        <v>913</v>
      </c>
      <c r="K71" s="239" t="s">
        <v>432</v>
      </c>
      <c r="L71" s="239" t="s">
        <v>937</v>
      </c>
      <c r="M71" s="239" t="s">
        <v>948</v>
      </c>
    </row>
    <row r="72" spans="1:13" x14ac:dyDescent="0.25">
      <c r="A72" s="239" t="s">
        <v>827</v>
      </c>
      <c r="B72" s="239" t="s">
        <v>488</v>
      </c>
      <c r="C72" s="239" t="s">
        <v>822</v>
      </c>
      <c r="D72" s="239" t="s">
        <v>839</v>
      </c>
      <c r="E72" s="239" t="s">
        <v>850</v>
      </c>
      <c r="F72" s="239" t="s">
        <v>862</v>
      </c>
      <c r="G72" s="260" t="s">
        <v>876</v>
      </c>
      <c r="H72" s="239" t="s">
        <v>890</v>
      </c>
      <c r="I72" s="239" t="s">
        <v>901</v>
      </c>
      <c r="J72" s="239" t="s">
        <v>914</v>
      </c>
      <c r="K72" s="239" t="s">
        <v>924</v>
      </c>
      <c r="L72" s="239" t="s">
        <v>938</v>
      </c>
      <c r="M72" s="239" t="s">
        <v>949</v>
      </c>
    </row>
    <row r="73" spans="1:13" x14ac:dyDescent="0.25">
      <c r="A73" s="239" t="s">
        <v>827</v>
      </c>
      <c r="B73" s="239" t="s">
        <v>835</v>
      </c>
      <c r="C73" s="239" t="s">
        <v>214</v>
      </c>
      <c r="D73" s="239" t="s">
        <v>839</v>
      </c>
      <c r="E73" s="239" t="s">
        <v>823</v>
      </c>
      <c r="F73" s="239" t="s">
        <v>863</v>
      </c>
      <c r="G73" s="260" t="s">
        <v>877</v>
      </c>
      <c r="H73" s="239" t="s">
        <v>890</v>
      </c>
      <c r="I73" s="239" t="s">
        <v>511</v>
      </c>
      <c r="J73" s="239" t="s">
        <v>914</v>
      </c>
      <c r="K73" s="239" t="s">
        <v>925</v>
      </c>
      <c r="L73" s="239" t="s">
        <v>938</v>
      </c>
      <c r="M73" s="239" t="s">
        <v>949</v>
      </c>
    </row>
    <row r="74" spans="1:13" x14ac:dyDescent="0.25">
      <c r="A74" s="239" t="s">
        <v>828</v>
      </c>
      <c r="B74" s="239" t="s">
        <v>488</v>
      </c>
      <c r="C74" s="239" t="s">
        <v>822</v>
      </c>
      <c r="D74" s="239" t="s">
        <v>840</v>
      </c>
      <c r="E74" s="239" t="s">
        <v>851</v>
      </c>
      <c r="F74" s="239" t="s">
        <v>864</v>
      </c>
      <c r="G74" s="260" t="s">
        <v>878</v>
      </c>
      <c r="H74" s="239" t="s">
        <v>891</v>
      </c>
      <c r="I74" s="239" t="s">
        <v>902</v>
      </c>
      <c r="J74" s="239" t="s">
        <v>915</v>
      </c>
      <c r="K74" s="239" t="s">
        <v>926</v>
      </c>
      <c r="L74" s="239" t="s">
        <v>939</v>
      </c>
      <c r="M74" s="239" t="s">
        <v>950</v>
      </c>
    </row>
    <row r="75" spans="1:13" x14ac:dyDescent="0.25">
      <c r="A75" s="239" t="s">
        <v>55</v>
      </c>
      <c r="B75" s="239" t="s">
        <v>488</v>
      </c>
      <c r="C75" s="239" t="s">
        <v>822</v>
      </c>
      <c r="D75" s="239" t="s">
        <v>841</v>
      </c>
      <c r="E75" s="239" t="s">
        <v>852</v>
      </c>
      <c r="F75" s="239" t="s">
        <v>865</v>
      </c>
      <c r="G75" s="260" t="s">
        <v>879</v>
      </c>
      <c r="H75" s="239" t="s">
        <v>892</v>
      </c>
      <c r="I75" s="239" t="s">
        <v>903</v>
      </c>
      <c r="J75" s="239" t="s">
        <v>916</v>
      </c>
      <c r="K75" s="239" t="s">
        <v>927</v>
      </c>
      <c r="L75" s="239" t="s">
        <v>940</v>
      </c>
      <c r="M75" s="239" t="s">
        <v>951</v>
      </c>
    </row>
    <row r="76" spans="1:13" x14ac:dyDescent="0.25">
      <c r="A76" s="239" t="s">
        <v>55</v>
      </c>
      <c r="B76" s="239" t="s">
        <v>835</v>
      </c>
      <c r="C76" s="239" t="s">
        <v>214</v>
      </c>
      <c r="D76" s="239" t="s">
        <v>841</v>
      </c>
      <c r="E76" s="239" t="s">
        <v>853</v>
      </c>
      <c r="F76" s="239" t="s">
        <v>866</v>
      </c>
      <c r="G76" s="260" t="s">
        <v>880</v>
      </c>
      <c r="H76" s="239" t="s">
        <v>892</v>
      </c>
      <c r="I76" s="239" t="s">
        <v>904</v>
      </c>
      <c r="J76" s="239" t="s">
        <v>916</v>
      </c>
      <c r="K76" s="239" t="s">
        <v>928</v>
      </c>
      <c r="L76" s="239" t="s">
        <v>940</v>
      </c>
      <c r="M76" s="239" t="s">
        <v>951</v>
      </c>
    </row>
    <row r="77" spans="1:13" x14ac:dyDescent="0.25">
      <c r="A77" s="239" t="s">
        <v>829</v>
      </c>
      <c r="B77" s="239" t="s">
        <v>835</v>
      </c>
      <c r="C77" s="239" t="s">
        <v>213</v>
      </c>
      <c r="D77" s="239" t="s">
        <v>842</v>
      </c>
      <c r="E77" s="239" t="s">
        <v>854</v>
      </c>
      <c r="F77" s="239" t="s">
        <v>867</v>
      </c>
      <c r="G77" s="260" t="s">
        <v>881</v>
      </c>
      <c r="H77" s="239" t="s">
        <v>893</v>
      </c>
      <c r="I77" s="239" t="s">
        <v>905</v>
      </c>
      <c r="J77" s="239" t="s">
        <v>917</v>
      </c>
      <c r="K77" s="239" t="s">
        <v>929</v>
      </c>
      <c r="L77" s="239" t="s">
        <v>941</v>
      </c>
      <c r="M77" s="239" t="s">
        <v>555</v>
      </c>
    </row>
    <row r="78" spans="1:13" x14ac:dyDescent="0.25">
      <c r="A78" s="239" t="s">
        <v>829</v>
      </c>
      <c r="B78" s="239" t="s">
        <v>836</v>
      </c>
      <c r="C78" s="239" t="s">
        <v>214</v>
      </c>
      <c r="D78" s="239" t="s">
        <v>842</v>
      </c>
      <c r="E78" s="239" t="s">
        <v>824</v>
      </c>
      <c r="F78" s="239" t="s">
        <v>868</v>
      </c>
      <c r="G78" s="260" t="s">
        <v>882</v>
      </c>
      <c r="H78" s="239" t="s">
        <v>893</v>
      </c>
      <c r="I78" s="239" t="s">
        <v>906</v>
      </c>
      <c r="J78" s="239" t="s">
        <v>917</v>
      </c>
      <c r="K78" s="239" t="s">
        <v>930</v>
      </c>
      <c r="L78" s="239" t="s">
        <v>941</v>
      </c>
      <c r="M78" s="239" t="s">
        <v>555</v>
      </c>
    </row>
    <row r="79" spans="1:13" x14ac:dyDescent="0.25">
      <c r="A79" s="239" t="s">
        <v>547</v>
      </c>
      <c r="B79" s="239" t="s">
        <v>835</v>
      </c>
      <c r="C79" s="239" t="s">
        <v>213</v>
      </c>
      <c r="D79" s="239" t="s">
        <v>843</v>
      </c>
      <c r="E79" s="239" t="s">
        <v>855</v>
      </c>
      <c r="F79" s="239" t="s">
        <v>869</v>
      </c>
      <c r="G79" s="260" t="s">
        <v>883</v>
      </c>
      <c r="H79" s="239" t="s">
        <v>894</v>
      </c>
      <c r="I79" s="239" t="s">
        <v>907</v>
      </c>
      <c r="J79" s="239" t="s">
        <v>918</v>
      </c>
      <c r="K79" s="239" t="s">
        <v>931</v>
      </c>
      <c r="L79" s="239" t="s">
        <v>942</v>
      </c>
      <c r="M79" s="239" t="s">
        <v>952</v>
      </c>
    </row>
    <row r="80" spans="1:13" x14ac:dyDescent="0.25">
      <c r="A80" s="239" t="s">
        <v>830</v>
      </c>
      <c r="B80" s="239" t="s">
        <v>835</v>
      </c>
      <c r="C80" s="239" t="s">
        <v>213</v>
      </c>
      <c r="D80" s="239" t="s">
        <v>844</v>
      </c>
      <c r="E80" s="239" t="s">
        <v>856</v>
      </c>
      <c r="F80" s="239" t="s">
        <v>870</v>
      </c>
      <c r="G80" s="260" t="s">
        <v>884</v>
      </c>
      <c r="H80" s="239" t="s">
        <v>895</v>
      </c>
      <c r="I80" s="239" t="s">
        <v>908</v>
      </c>
      <c r="J80" s="239" t="s">
        <v>919</v>
      </c>
      <c r="K80" s="239" t="s">
        <v>932</v>
      </c>
      <c r="L80" s="239" t="s">
        <v>943</v>
      </c>
      <c r="M80" s="239" t="s">
        <v>953</v>
      </c>
    </row>
    <row r="81" spans="1:16" x14ac:dyDescent="0.25">
      <c r="A81" s="239" t="s">
        <v>831</v>
      </c>
      <c r="B81" s="239" t="s">
        <v>836</v>
      </c>
      <c r="C81" s="239" t="s">
        <v>821</v>
      </c>
      <c r="D81" s="239" t="s">
        <v>845</v>
      </c>
      <c r="E81" s="239" t="s">
        <v>857</v>
      </c>
      <c r="F81" s="239" t="s">
        <v>871</v>
      </c>
      <c r="G81" s="260" t="s">
        <v>885</v>
      </c>
      <c r="H81" s="239" t="s">
        <v>896</v>
      </c>
      <c r="I81" s="239" t="s">
        <v>909</v>
      </c>
      <c r="J81" s="239" t="s">
        <v>920</v>
      </c>
      <c r="K81" s="239" t="s">
        <v>933</v>
      </c>
      <c r="L81" s="239" t="s">
        <v>944</v>
      </c>
      <c r="M81" s="239" t="s">
        <v>954</v>
      </c>
    </row>
    <row r="82" spans="1:16" x14ac:dyDescent="0.25">
      <c r="A82" s="239" t="s">
        <v>832</v>
      </c>
      <c r="B82" s="239" t="s">
        <v>836</v>
      </c>
      <c r="C82" s="239" t="s">
        <v>825</v>
      </c>
      <c r="D82" s="239" t="s">
        <v>846</v>
      </c>
      <c r="E82" s="239" t="s">
        <v>858</v>
      </c>
      <c r="F82" s="239" t="s">
        <v>872</v>
      </c>
      <c r="G82" s="260" t="s">
        <v>886</v>
      </c>
      <c r="H82" s="239" t="s">
        <v>897</v>
      </c>
      <c r="I82" s="239" t="s">
        <v>910</v>
      </c>
      <c r="J82" s="239" t="s">
        <v>921</v>
      </c>
      <c r="K82" s="239" t="s">
        <v>934</v>
      </c>
      <c r="L82" s="239" t="s">
        <v>945</v>
      </c>
      <c r="M82" s="239" t="s">
        <v>955</v>
      </c>
    </row>
    <row r="83" spans="1:16" x14ac:dyDescent="0.25">
      <c r="A83" s="239" t="s">
        <v>833</v>
      </c>
      <c r="B83" s="239" t="s">
        <v>837</v>
      </c>
      <c r="C83" s="239" t="s">
        <v>821</v>
      </c>
      <c r="D83" s="239" t="s">
        <v>847</v>
      </c>
      <c r="E83" s="239" t="s">
        <v>859</v>
      </c>
      <c r="F83" s="239" t="s">
        <v>873</v>
      </c>
      <c r="G83" s="260" t="s">
        <v>887</v>
      </c>
      <c r="H83" s="239" t="s">
        <v>898</v>
      </c>
      <c r="I83" s="239" t="s">
        <v>911</v>
      </c>
      <c r="J83" s="239" t="s">
        <v>922</v>
      </c>
      <c r="K83" s="239" t="s">
        <v>935</v>
      </c>
      <c r="L83" s="239" t="s">
        <v>946</v>
      </c>
      <c r="M83" s="239" t="s">
        <v>956</v>
      </c>
    </row>
    <row r="84" spans="1:16" x14ac:dyDescent="0.25">
      <c r="A84" s="239" t="s">
        <v>834</v>
      </c>
      <c r="B84" s="239" t="s">
        <v>837</v>
      </c>
      <c r="C84" s="257" t="s">
        <v>821</v>
      </c>
      <c r="D84" s="257" t="s">
        <v>848</v>
      </c>
      <c r="E84" s="239" t="s">
        <v>860</v>
      </c>
      <c r="F84" s="257" t="s">
        <v>874</v>
      </c>
      <c r="G84" s="258" t="s">
        <v>888</v>
      </c>
      <c r="H84" s="239" t="s">
        <v>899</v>
      </c>
      <c r="I84" s="257" t="s">
        <v>912</v>
      </c>
      <c r="J84" s="257" t="s">
        <v>923</v>
      </c>
      <c r="K84" s="257" t="s">
        <v>936</v>
      </c>
      <c r="L84" s="257" t="s">
        <v>947</v>
      </c>
      <c r="M84" s="257" t="s">
        <v>957</v>
      </c>
    </row>
    <row r="85" spans="1:16" x14ac:dyDescent="0.25">
      <c r="A85" s="261"/>
      <c r="B85" s="261"/>
      <c r="C85" s="261"/>
      <c r="D85" s="261"/>
      <c r="E85" s="261"/>
      <c r="F85" s="261"/>
      <c r="G85" s="261"/>
      <c r="H85" s="261"/>
      <c r="I85" s="261"/>
      <c r="J85" s="261"/>
      <c r="K85" s="261"/>
      <c r="L85" s="261"/>
      <c r="M85" s="261"/>
    </row>
    <row r="86" spans="1:16" x14ac:dyDescent="0.25">
      <c r="A86" s="261" t="s">
        <v>826</v>
      </c>
      <c r="B86" s="261"/>
      <c r="C86" s="261"/>
      <c r="D86" s="261"/>
      <c r="E86" s="261"/>
      <c r="F86" s="261"/>
      <c r="G86" s="261"/>
      <c r="H86" s="261"/>
      <c r="I86" s="261"/>
      <c r="J86" s="261"/>
      <c r="K86" s="261"/>
      <c r="L86" s="261"/>
      <c r="M86" s="261"/>
    </row>
    <row r="87" spans="1:16" x14ac:dyDescent="0.25">
      <c r="H87" s="173" t="s">
        <v>449</v>
      </c>
      <c r="I87" s="173"/>
      <c r="J87" s="174"/>
      <c r="K87" s="174"/>
      <c r="L87" s="174"/>
      <c r="M87" s="174"/>
      <c r="N87" s="174"/>
      <c r="O87" s="174"/>
      <c r="P87" s="174"/>
    </row>
    <row r="88" spans="1:16" x14ac:dyDescent="0.25">
      <c r="H88" s="173" t="s">
        <v>450</v>
      </c>
      <c r="I88" s="173"/>
      <c r="J88" s="174"/>
      <c r="K88" s="174"/>
      <c r="L88" s="174"/>
      <c r="M88" s="174"/>
      <c r="N88" s="174"/>
      <c r="O88" s="174"/>
      <c r="P88" s="174"/>
    </row>
    <row r="89" spans="1:16" ht="24" thickBot="1" x14ac:dyDescent="0.4">
      <c r="A89" s="226" t="s">
        <v>960</v>
      </c>
      <c r="B89" s="226"/>
      <c r="C89" s="226"/>
      <c r="D89" s="226"/>
      <c r="E89" s="226"/>
      <c r="F89" s="226"/>
      <c r="H89" s="174"/>
      <c r="I89" s="174"/>
      <c r="J89" s="174"/>
      <c r="K89" s="174"/>
      <c r="L89" s="174"/>
      <c r="M89" s="174"/>
      <c r="N89" s="174"/>
      <c r="O89" s="174"/>
      <c r="P89" s="174"/>
    </row>
    <row r="90" spans="1:16" ht="45" x14ac:dyDescent="0.25">
      <c r="A90" s="51" t="s">
        <v>620</v>
      </c>
      <c r="B90" s="246" t="s">
        <v>615</v>
      </c>
      <c r="C90" s="246" t="s">
        <v>961</v>
      </c>
      <c r="D90" s="203" t="s">
        <v>614</v>
      </c>
      <c r="E90" s="204"/>
      <c r="F90" s="206"/>
      <c r="H90" s="285" t="s">
        <v>451</v>
      </c>
      <c r="I90" s="309" t="s">
        <v>452</v>
      </c>
      <c r="J90" s="310" t="s">
        <v>453</v>
      </c>
      <c r="K90" s="309" t="s">
        <v>454</v>
      </c>
      <c r="L90" s="310" t="s">
        <v>455</v>
      </c>
      <c r="M90" s="309" t="s">
        <v>456</v>
      </c>
      <c r="N90" s="310" t="s">
        <v>457</v>
      </c>
      <c r="O90" s="309" t="s">
        <v>458</v>
      </c>
      <c r="P90" s="310" t="s">
        <v>459</v>
      </c>
    </row>
    <row r="91" spans="1:16" ht="15.75" x14ac:dyDescent="0.25">
      <c r="A91" s="57"/>
      <c r="B91" s="46"/>
      <c r="C91" s="46"/>
      <c r="D91" s="46" t="s">
        <v>616</v>
      </c>
      <c r="E91" s="46" t="s">
        <v>617</v>
      </c>
      <c r="F91" s="47" t="s">
        <v>618</v>
      </c>
      <c r="H91" s="286" t="s">
        <v>460</v>
      </c>
      <c r="I91" s="283" t="s">
        <v>461</v>
      </c>
      <c r="J91" s="283"/>
      <c r="K91" s="303">
        <v>601</v>
      </c>
      <c r="L91" s="304"/>
      <c r="M91" s="300" t="s">
        <v>462</v>
      </c>
      <c r="N91" s="304"/>
      <c r="O91" s="300" t="s">
        <v>463</v>
      </c>
      <c r="P91" s="249"/>
    </row>
    <row r="92" spans="1:16" ht="15.75" x14ac:dyDescent="0.25">
      <c r="A92" s="247" t="s">
        <v>619</v>
      </c>
      <c r="B92" s="248"/>
      <c r="C92" s="248"/>
      <c r="D92" s="248"/>
      <c r="E92" s="248"/>
      <c r="F92" s="249"/>
      <c r="H92" s="287" t="s">
        <v>464</v>
      </c>
      <c r="I92" s="284" t="s">
        <v>465</v>
      </c>
      <c r="J92" s="284"/>
      <c r="K92" s="299">
        <v>817</v>
      </c>
      <c r="L92" s="304"/>
      <c r="M92" s="299" t="s">
        <v>466</v>
      </c>
      <c r="N92" s="306"/>
      <c r="O92" s="299" t="s">
        <v>467</v>
      </c>
      <c r="P92" s="302"/>
    </row>
    <row r="93" spans="1:16" ht="15.75" x14ac:dyDescent="0.25">
      <c r="A93" s="57">
        <v>1</v>
      </c>
      <c r="B93" s="46">
        <v>1.3149999999999999</v>
      </c>
      <c r="C93" s="46">
        <v>1.0620000000000001</v>
      </c>
      <c r="D93" s="46">
        <v>850</v>
      </c>
      <c r="E93" s="46">
        <v>975</v>
      </c>
      <c r="F93" s="241">
        <v>1080</v>
      </c>
      <c r="H93" s="286" t="s">
        <v>4</v>
      </c>
      <c r="I93" s="284" t="s">
        <v>468</v>
      </c>
      <c r="J93" s="284"/>
      <c r="K93" s="300" t="s">
        <v>469</v>
      </c>
      <c r="L93" s="304"/>
      <c r="M93" s="299" t="s">
        <v>470</v>
      </c>
      <c r="N93" s="304"/>
      <c r="O93" s="299" t="s">
        <v>471</v>
      </c>
      <c r="P93" s="302"/>
    </row>
    <row r="94" spans="1:16" ht="15.75" x14ac:dyDescent="0.25">
      <c r="A94" s="57">
        <v>1.5</v>
      </c>
      <c r="B94" s="46">
        <v>1.9</v>
      </c>
      <c r="C94" s="46">
        <v>1.6</v>
      </c>
      <c r="D94" s="240">
        <v>1270</v>
      </c>
      <c r="E94" s="240">
        <v>1445</v>
      </c>
      <c r="F94" s="241">
        <v>1600</v>
      </c>
      <c r="H94" s="287" t="s">
        <v>6</v>
      </c>
      <c r="I94" s="284" t="s">
        <v>472</v>
      </c>
      <c r="J94" s="284"/>
      <c r="K94" s="299" t="s">
        <v>473</v>
      </c>
      <c r="L94" s="304"/>
      <c r="M94" s="300" t="s">
        <v>474</v>
      </c>
      <c r="N94" s="304"/>
      <c r="O94" s="299" t="s">
        <v>475</v>
      </c>
      <c r="P94" s="249"/>
    </row>
    <row r="95" spans="1:16" ht="15.75" x14ac:dyDescent="0.25">
      <c r="A95" s="57">
        <v>2</v>
      </c>
      <c r="B95" s="46">
        <v>2.375</v>
      </c>
      <c r="C95" s="46">
        <v>2.0619999999999998</v>
      </c>
      <c r="D95" s="240">
        <v>1570</v>
      </c>
      <c r="E95" s="240">
        <v>1780</v>
      </c>
      <c r="F95" s="241">
        <v>1980</v>
      </c>
      <c r="H95" s="287" t="s">
        <v>8</v>
      </c>
      <c r="I95" s="284" t="s">
        <v>476</v>
      </c>
      <c r="J95" s="284"/>
      <c r="K95" s="299" t="s">
        <v>477</v>
      </c>
      <c r="L95" s="304"/>
      <c r="M95" s="299" t="s">
        <v>478</v>
      </c>
      <c r="N95" s="306"/>
      <c r="O95" s="299" t="s">
        <v>479</v>
      </c>
      <c r="P95" s="302"/>
    </row>
    <row r="96" spans="1:16" ht="15.75" x14ac:dyDescent="0.25">
      <c r="A96" s="57">
        <v>2.5</v>
      </c>
      <c r="B96" s="46">
        <v>2.875</v>
      </c>
      <c r="C96" s="46">
        <v>2.5</v>
      </c>
      <c r="D96" s="240">
        <v>1990</v>
      </c>
      <c r="E96" s="240">
        <v>2275</v>
      </c>
      <c r="F96" s="241">
        <v>2525</v>
      </c>
      <c r="H96" s="286" t="s">
        <v>9</v>
      </c>
      <c r="I96" s="283" t="s">
        <v>480</v>
      </c>
      <c r="J96" s="283"/>
      <c r="K96" s="300" t="s">
        <v>481</v>
      </c>
      <c r="L96" s="304"/>
      <c r="M96" s="300" t="s">
        <v>482</v>
      </c>
      <c r="N96" s="304"/>
      <c r="O96" s="300" t="s">
        <v>483</v>
      </c>
      <c r="P96" s="249"/>
    </row>
    <row r="97" spans="1:16" ht="15.75" x14ac:dyDescent="0.25">
      <c r="A97" s="57">
        <v>3</v>
      </c>
      <c r="B97" s="46">
        <v>3.5</v>
      </c>
      <c r="C97" s="46">
        <v>3.0619999999999998</v>
      </c>
      <c r="D97" s="240">
        <v>2540</v>
      </c>
      <c r="E97" s="240">
        <v>2870</v>
      </c>
      <c r="F97" s="241">
        <v>3225</v>
      </c>
      <c r="H97" s="286" t="s">
        <v>10</v>
      </c>
      <c r="I97" s="284" t="s">
        <v>484</v>
      </c>
      <c r="J97" s="284"/>
      <c r="K97" s="299" t="s">
        <v>485</v>
      </c>
      <c r="L97" s="304"/>
      <c r="M97" s="299" t="s">
        <v>486</v>
      </c>
      <c r="N97" s="306"/>
      <c r="O97" s="299" t="s">
        <v>487</v>
      </c>
      <c r="P97" s="302"/>
    </row>
    <row r="98" spans="1:16" ht="15.75" x14ac:dyDescent="0.25">
      <c r="A98" s="242">
        <v>3.5000000000000003E-2</v>
      </c>
      <c r="B98" s="46">
        <v>4</v>
      </c>
      <c r="C98" s="46">
        <v>3.5</v>
      </c>
      <c r="D98" s="240">
        <v>3020</v>
      </c>
      <c r="E98" s="240">
        <v>3465</v>
      </c>
      <c r="F98" s="241">
        <v>3860</v>
      </c>
      <c r="H98" s="287" t="s">
        <v>488</v>
      </c>
      <c r="I98" s="284" t="s">
        <v>477</v>
      </c>
      <c r="J98" s="284"/>
      <c r="K98" s="299" t="s">
        <v>489</v>
      </c>
      <c r="L98" s="304"/>
      <c r="M98" s="299" t="s">
        <v>490</v>
      </c>
      <c r="N98" s="306"/>
      <c r="O98" s="299" t="s">
        <v>491</v>
      </c>
      <c r="P98" s="302"/>
    </row>
    <row r="99" spans="1:16" ht="15.75" x14ac:dyDescent="0.25">
      <c r="A99" s="57">
        <v>4</v>
      </c>
      <c r="B99" s="46">
        <v>4.5</v>
      </c>
      <c r="C99" s="46">
        <v>4</v>
      </c>
      <c r="D99" s="240">
        <v>3365</v>
      </c>
      <c r="E99" s="240">
        <v>3810</v>
      </c>
      <c r="F99" s="241">
        <v>4305</v>
      </c>
      <c r="H99" s="287" t="s">
        <v>492</v>
      </c>
      <c r="I99" s="284" t="s">
        <v>493</v>
      </c>
      <c r="J99" s="284"/>
      <c r="K99" s="299" t="s">
        <v>494</v>
      </c>
      <c r="L99" s="304"/>
      <c r="M99" s="299" t="s">
        <v>495</v>
      </c>
      <c r="N99" s="306"/>
      <c r="O99" s="299" t="s">
        <v>496</v>
      </c>
      <c r="P99" s="302"/>
    </row>
    <row r="100" spans="1:16" ht="15.75" x14ac:dyDescent="0.25">
      <c r="A100" s="247" t="s">
        <v>611</v>
      </c>
      <c r="B100" s="248"/>
      <c r="C100" s="248"/>
      <c r="D100" s="248"/>
      <c r="E100" s="248"/>
      <c r="F100" s="249"/>
      <c r="H100" s="287" t="s">
        <v>6</v>
      </c>
      <c r="I100" s="284" t="s">
        <v>497</v>
      </c>
      <c r="J100" s="284"/>
      <c r="K100" s="299" t="s">
        <v>498</v>
      </c>
      <c r="L100" s="304"/>
      <c r="M100" s="299" t="s">
        <v>499</v>
      </c>
      <c r="N100" s="306"/>
      <c r="O100" s="299" t="s">
        <v>500</v>
      </c>
      <c r="P100" s="302"/>
    </row>
    <row r="101" spans="1:16" ht="15.75" x14ac:dyDescent="0.25">
      <c r="A101" s="57">
        <v>1</v>
      </c>
      <c r="B101" s="46">
        <v>1.3149999999999999</v>
      </c>
      <c r="C101" s="46">
        <v>0.95099999999999996</v>
      </c>
      <c r="D101" s="240">
        <v>1000</v>
      </c>
      <c r="E101" s="240">
        <v>1140</v>
      </c>
      <c r="F101" s="241">
        <v>1255</v>
      </c>
      <c r="H101" s="287" t="s">
        <v>8</v>
      </c>
      <c r="I101" s="284" t="s">
        <v>501</v>
      </c>
      <c r="J101" s="284"/>
      <c r="K101" s="299" t="s">
        <v>502</v>
      </c>
      <c r="L101" s="304"/>
      <c r="M101" s="299" t="s">
        <v>503</v>
      </c>
      <c r="N101" s="306"/>
      <c r="O101" s="299" t="s">
        <v>504</v>
      </c>
      <c r="P101" s="302"/>
    </row>
    <row r="102" spans="1:16" ht="15.75" x14ac:dyDescent="0.25">
      <c r="A102" s="243">
        <v>1.5</v>
      </c>
      <c r="B102" s="46">
        <v>1.9</v>
      </c>
      <c r="C102" s="46">
        <v>1.494</v>
      </c>
      <c r="D102" s="240">
        <v>1445</v>
      </c>
      <c r="E102" s="240">
        <v>1650</v>
      </c>
      <c r="F102" s="241">
        <v>1830</v>
      </c>
      <c r="H102" s="287" t="s">
        <v>9</v>
      </c>
      <c r="I102" s="284" t="s">
        <v>505</v>
      </c>
      <c r="J102" s="284"/>
      <c r="K102" s="299" t="s">
        <v>506</v>
      </c>
      <c r="L102" s="304"/>
      <c r="M102" s="299" t="s">
        <v>507</v>
      </c>
      <c r="N102" s="306"/>
      <c r="O102" s="299" t="s">
        <v>508</v>
      </c>
      <c r="P102" s="302"/>
    </row>
    <row r="103" spans="1:16" ht="15.75" x14ac:dyDescent="0.25">
      <c r="A103" s="57">
        <v>2</v>
      </c>
      <c r="B103" s="46">
        <v>2.375</v>
      </c>
      <c r="C103" s="46">
        <v>1.9330000000000001</v>
      </c>
      <c r="D103" s="240">
        <v>1830</v>
      </c>
      <c r="E103" s="240">
        <v>2080</v>
      </c>
      <c r="F103" s="241">
        <v>2325</v>
      </c>
      <c r="H103" s="286" t="s">
        <v>10</v>
      </c>
      <c r="I103" s="284" t="s">
        <v>509</v>
      </c>
      <c r="J103" s="284"/>
      <c r="K103" s="299" t="s">
        <v>353</v>
      </c>
      <c r="L103" s="304"/>
      <c r="M103" s="299" t="s">
        <v>510</v>
      </c>
      <c r="N103" s="306"/>
      <c r="O103" s="299" t="s">
        <v>511</v>
      </c>
      <c r="P103" s="302"/>
    </row>
    <row r="104" spans="1:16" ht="15.75" x14ac:dyDescent="0.25">
      <c r="A104" s="57">
        <v>2.5</v>
      </c>
      <c r="B104" s="46">
        <v>2.875</v>
      </c>
      <c r="C104" s="46">
        <v>2.3149999999999999</v>
      </c>
      <c r="D104" s="240">
        <v>2365</v>
      </c>
      <c r="E104" s="240">
        <v>2720</v>
      </c>
      <c r="F104" s="241">
        <v>3020</v>
      </c>
      <c r="H104" s="286" t="s">
        <v>512</v>
      </c>
      <c r="I104" s="284" t="s">
        <v>513</v>
      </c>
      <c r="J104" s="284"/>
      <c r="K104" s="299" t="s">
        <v>514</v>
      </c>
      <c r="L104" s="304"/>
      <c r="M104" s="299" t="s">
        <v>515</v>
      </c>
      <c r="N104" s="306"/>
      <c r="O104" s="299" t="s">
        <v>516</v>
      </c>
      <c r="P104" s="302"/>
    </row>
    <row r="105" spans="1:16" ht="15.75" x14ac:dyDescent="0.25">
      <c r="A105" s="57">
        <v>3</v>
      </c>
      <c r="B105" s="46">
        <v>3.5</v>
      </c>
      <c r="C105" s="46">
        <v>2.8919999999999999</v>
      </c>
      <c r="D105" s="240">
        <v>2970</v>
      </c>
      <c r="E105" s="240">
        <v>3365</v>
      </c>
      <c r="F105" s="241">
        <v>3710</v>
      </c>
      <c r="H105" s="286" t="s">
        <v>517</v>
      </c>
      <c r="I105" s="283" t="s">
        <v>518</v>
      </c>
      <c r="J105" s="283"/>
      <c r="K105" s="300" t="s">
        <v>519</v>
      </c>
      <c r="L105" s="304"/>
      <c r="M105" s="300" t="s">
        <v>520</v>
      </c>
      <c r="N105" s="304"/>
      <c r="O105" s="300" t="s">
        <v>521</v>
      </c>
      <c r="P105" s="249"/>
    </row>
    <row r="106" spans="1:16" ht="15.75" x14ac:dyDescent="0.25">
      <c r="A106" s="57">
        <v>3.5</v>
      </c>
      <c r="B106" s="46">
        <v>4</v>
      </c>
      <c r="C106" s="46">
        <v>3.3580000000000001</v>
      </c>
      <c r="D106" s="240">
        <v>3380</v>
      </c>
      <c r="E106" s="240">
        <v>3860</v>
      </c>
      <c r="F106" s="241">
        <v>4255</v>
      </c>
      <c r="H106" s="287" t="s">
        <v>522</v>
      </c>
      <c r="I106" s="284" t="s">
        <v>523</v>
      </c>
      <c r="J106" s="284"/>
      <c r="K106" s="299" t="s">
        <v>524</v>
      </c>
      <c r="L106" s="304"/>
      <c r="M106" s="299" t="s">
        <v>525</v>
      </c>
      <c r="N106" s="306"/>
      <c r="O106" s="299" t="s">
        <v>526</v>
      </c>
      <c r="P106" s="302"/>
    </row>
    <row r="107" spans="1:16" ht="16.5" thickBot="1" x14ac:dyDescent="0.3">
      <c r="A107" s="59">
        <v>4</v>
      </c>
      <c r="B107" s="49">
        <v>4.5</v>
      </c>
      <c r="C107" s="49">
        <v>3.8180000000000001</v>
      </c>
      <c r="D107" s="244">
        <v>3840</v>
      </c>
      <c r="E107" s="244">
        <v>4350</v>
      </c>
      <c r="F107" s="245">
        <v>4850</v>
      </c>
      <c r="H107" s="287" t="s">
        <v>8</v>
      </c>
      <c r="I107" s="284" t="s">
        <v>527</v>
      </c>
      <c r="J107" s="284"/>
      <c r="K107" s="299" t="s">
        <v>528</v>
      </c>
      <c r="L107" s="304"/>
      <c r="M107" s="299" t="s">
        <v>529</v>
      </c>
      <c r="N107" s="306"/>
      <c r="O107" s="299" t="s">
        <v>530</v>
      </c>
      <c r="P107" s="302"/>
    </row>
    <row r="108" spans="1:16" ht="15.75" x14ac:dyDescent="0.25">
      <c r="A108" t="s">
        <v>622</v>
      </c>
      <c r="H108" s="286" t="s">
        <v>9</v>
      </c>
      <c r="I108" s="283" t="s">
        <v>531</v>
      </c>
      <c r="J108" s="283"/>
      <c r="K108" s="300" t="s">
        <v>532</v>
      </c>
      <c r="L108" s="304"/>
      <c r="M108" s="300" t="s">
        <v>533</v>
      </c>
      <c r="N108" s="304"/>
      <c r="O108" s="300" t="s">
        <v>534</v>
      </c>
      <c r="P108" s="249"/>
    </row>
    <row r="109" spans="1:16" ht="15.75" x14ac:dyDescent="0.25">
      <c r="H109" s="286" t="s">
        <v>10</v>
      </c>
      <c r="I109" s="283" t="s">
        <v>535</v>
      </c>
      <c r="J109" s="283"/>
      <c r="K109" s="300" t="s">
        <v>536</v>
      </c>
      <c r="L109" s="304"/>
      <c r="M109" s="300" t="s">
        <v>537</v>
      </c>
      <c r="N109" s="304"/>
      <c r="O109" s="300" t="s">
        <v>538</v>
      </c>
      <c r="P109" s="249"/>
    </row>
    <row r="110" spans="1:16" ht="15.75" x14ac:dyDescent="0.25">
      <c r="H110" s="286" t="s">
        <v>512</v>
      </c>
      <c r="I110" s="284" t="s">
        <v>539</v>
      </c>
      <c r="J110" s="284"/>
      <c r="K110" s="299" t="s">
        <v>540</v>
      </c>
      <c r="L110" s="304"/>
      <c r="M110" s="299" t="s">
        <v>541</v>
      </c>
      <c r="N110" s="306"/>
      <c r="O110" s="299" t="s">
        <v>542</v>
      </c>
      <c r="P110" s="302"/>
    </row>
    <row r="111" spans="1:16" ht="16.5" thickBot="1" x14ac:dyDescent="0.3">
      <c r="H111" s="291">
        <v>10</v>
      </c>
      <c r="I111" s="292" t="s">
        <v>543</v>
      </c>
      <c r="J111" s="292"/>
      <c r="K111" s="301" t="s">
        <v>544</v>
      </c>
      <c r="L111" s="305"/>
      <c r="M111" s="301" t="s">
        <v>545</v>
      </c>
      <c r="N111" s="307"/>
      <c r="O111" s="301" t="s">
        <v>546</v>
      </c>
      <c r="P111" s="308"/>
    </row>
    <row r="112" spans="1:16" ht="15.75" thickBot="1" x14ac:dyDescent="0.3">
      <c r="H112" s="294"/>
      <c r="I112" s="295"/>
      <c r="J112" s="296"/>
      <c r="K112" s="296"/>
      <c r="L112" s="297"/>
      <c r="M112" s="297"/>
      <c r="N112" s="297"/>
      <c r="O112" s="297"/>
      <c r="P112" s="298"/>
    </row>
    <row r="113" spans="8:16" ht="33.75" customHeight="1" x14ac:dyDescent="0.25">
      <c r="H113" s="293" t="s">
        <v>451</v>
      </c>
      <c r="I113" s="311" t="s">
        <v>452</v>
      </c>
      <c r="J113" s="310" t="s">
        <v>453</v>
      </c>
      <c r="K113" s="311" t="s">
        <v>454</v>
      </c>
      <c r="L113" s="310" t="s">
        <v>455</v>
      </c>
      <c r="M113" s="311" t="s">
        <v>456</v>
      </c>
      <c r="N113" s="310" t="s">
        <v>457</v>
      </c>
      <c r="O113" s="311" t="s">
        <v>458</v>
      </c>
      <c r="P113" s="310" t="s">
        <v>459</v>
      </c>
    </row>
    <row r="114" spans="8:16" ht="15.75" x14ac:dyDescent="0.25">
      <c r="H114" s="286" t="s">
        <v>460</v>
      </c>
      <c r="I114" s="283" t="s">
        <v>547</v>
      </c>
      <c r="J114" s="283"/>
      <c r="K114" s="300" t="s">
        <v>548</v>
      </c>
      <c r="L114" s="304"/>
      <c r="M114" s="300" t="s">
        <v>549</v>
      </c>
      <c r="N114" s="304"/>
      <c r="O114" s="300" t="s">
        <v>550</v>
      </c>
      <c r="P114" s="249"/>
    </row>
    <row r="115" spans="8:16" ht="15.75" x14ac:dyDescent="0.25">
      <c r="H115" s="287" t="s">
        <v>464</v>
      </c>
      <c r="I115" s="284" t="s">
        <v>551</v>
      </c>
      <c r="J115" s="284"/>
      <c r="K115" s="299" t="s">
        <v>552</v>
      </c>
      <c r="L115" s="306"/>
      <c r="M115" s="300" t="s">
        <v>553</v>
      </c>
      <c r="N115" s="304"/>
      <c r="O115" s="300" t="s">
        <v>554</v>
      </c>
      <c r="P115" s="249"/>
    </row>
    <row r="116" spans="8:16" ht="15.75" x14ac:dyDescent="0.25">
      <c r="H116" s="286" t="s">
        <v>4</v>
      </c>
      <c r="I116" s="284" t="s">
        <v>555</v>
      </c>
      <c r="J116" s="284"/>
      <c r="K116" s="299" t="s">
        <v>476</v>
      </c>
      <c r="L116" s="306"/>
      <c r="M116" s="300" t="s">
        <v>556</v>
      </c>
      <c r="N116" s="304"/>
      <c r="O116" s="299" t="s">
        <v>557</v>
      </c>
      <c r="P116" s="249"/>
    </row>
    <row r="117" spans="8:16" ht="15.75" x14ac:dyDescent="0.25">
      <c r="H117" s="287" t="s">
        <v>6</v>
      </c>
      <c r="I117" s="284" t="s">
        <v>558</v>
      </c>
      <c r="J117" s="284"/>
      <c r="K117" s="299" t="s">
        <v>559</v>
      </c>
      <c r="L117" s="306"/>
      <c r="M117" s="299" t="s">
        <v>560</v>
      </c>
      <c r="N117" s="306"/>
      <c r="O117" s="299" t="s">
        <v>561</v>
      </c>
      <c r="P117" s="302"/>
    </row>
    <row r="118" spans="8:16" ht="15.75" x14ac:dyDescent="0.25">
      <c r="H118" s="287" t="s">
        <v>8</v>
      </c>
      <c r="I118" s="284" t="s">
        <v>562</v>
      </c>
      <c r="J118" s="284"/>
      <c r="K118" s="300" t="s">
        <v>563</v>
      </c>
      <c r="L118" s="304"/>
      <c r="M118" s="299" t="s">
        <v>564</v>
      </c>
      <c r="N118" s="304"/>
      <c r="O118" s="299" t="s">
        <v>565</v>
      </c>
      <c r="P118" s="302"/>
    </row>
    <row r="119" spans="8:16" ht="15.75" x14ac:dyDescent="0.25">
      <c r="H119" s="287" t="s">
        <v>9</v>
      </c>
      <c r="I119" s="283" t="s">
        <v>566</v>
      </c>
      <c r="J119" s="283"/>
      <c r="K119" s="299" t="s">
        <v>567</v>
      </c>
      <c r="L119" s="304"/>
      <c r="M119" s="299" t="s">
        <v>565</v>
      </c>
      <c r="N119" s="306"/>
      <c r="O119" s="300" t="s">
        <v>568</v>
      </c>
      <c r="P119" s="249"/>
    </row>
    <row r="120" spans="8:16" ht="15.75" x14ac:dyDescent="0.25">
      <c r="H120" s="286" t="s">
        <v>10</v>
      </c>
      <c r="I120" s="284" t="s">
        <v>569</v>
      </c>
      <c r="J120" s="284"/>
      <c r="K120" s="300" t="s">
        <v>570</v>
      </c>
      <c r="L120" s="304"/>
      <c r="M120" s="299" t="s">
        <v>571</v>
      </c>
      <c r="N120" s="304"/>
      <c r="O120" s="300" t="s">
        <v>572</v>
      </c>
      <c r="P120" s="249"/>
    </row>
    <row r="121" spans="8:16" ht="15.75" x14ac:dyDescent="0.25">
      <c r="H121" s="286" t="s">
        <v>488</v>
      </c>
      <c r="I121" s="284" t="s">
        <v>419</v>
      </c>
      <c r="J121" s="284"/>
      <c r="K121" s="299" t="s">
        <v>573</v>
      </c>
      <c r="L121" s="306"/>
      <c r="M121" s="299" t="s">
        <v>574</v>
      </c>
      <c r="N121" s="306"/>
      <c r="O121" s="299" t="s">
        <v>575</v>
      </c>
      <c r="P121" s="302"/>
    </row>
    <row r="122" spans="8:16" ht="15.75" x14ac:dyDescent="0.25">
      <c r="H122" s="287" t="s">
        <v>492</v>
      </c>
      <c r="I122" s="283" t="s">
        <v>576</v>
      </c>
      <c r="J122" s="283"/>
      <c r="K122" s="299" t="s">
        <v>577</v>
      </c>
      <c r="L122" s="304"/>
      <c r="M122" s="299" t="s">
        <v>578</v>
      </c>
      <c r="N122" s="306"/>
      <c r="O122" s="299" t="s">
        <v>560</v>
      </c>
      <c r="P122" s="302"/>
    </row>
    <row r="123" spans="8:16" ht="15.75" x14ac:dyDescent="0.25">
      <c r="H123" s="287" t="s">
        <v>6</v>
      </c>
      <c r="I123" s="284" t="s">
        <v>579</v>
      </c>
      <c r="J123" s="284"/>
      <c r="K123" s="299" t="s">
        <v>580</v>
      </c>
      <c r="L123" s="306"/>
      <c r="M123" s="299" t="s">
        <v>581</v>
      </c>
      <c r="N123" s="306"/>
      <c r="O123" s="300" t="s">
        <v>582</v>
      </c>
      <c r="P123" s="249"/>
    </row>
    <row r="124" spans="8:16" ht="15.75" x14ac:dyDescent="0.25">
      <c r="H124" s="287" t="s">
        <v>8</v>
      </c>
      <c r="I124" s="284" t="s">
        <v>583</v>
      </c>
      <c r="J124" s="284"/>
      <c r="K124" s="300" t="s">
        <v>584</v>
      </c>
      <c r="L124" s="304"/>
      <c r="M124" s="299" t="s">
        <v>585</v>
      </c>
      <c r="N124" s="304"/>
      <c r="O124" s="299" t="s">
        <v>586</v>
      </c>
      <c r="P124" s="302"/>
    </row>
    <row r="125" spans="8:16" ht="15.75" x14ac:dyDescent="0.25">
      <c r="H125" s="287" t="s">
        <v>9</v>
      </c>
      <c r="I125" s="284" t="s">
        <v>587</v>
      </c>
      <c r="J125" s="284"/>
      <c r="K125" s="300" t="s">
        <v>588</v>
      </c>
      <c r="L125" s="304"/>
      <c r="M125" s="299" t="s">
        <v>589</v>
      </c>
      <c r="N125" s="304"/>
      <c r="O125" s="299" t="s">
        <v>590</v>
      </c>
      <c r="P125" s="302"/>
    </row>
    <row r="126" spans="8:16" ht="15.75" x14ac:dyDescent="0.25">
      <c r="H126" s="286" t="s">
        <v>10</v>
      </c>
      <c r="I126" s="284" t="s">
        <v>419</v>
      </c>
      <c r="J126" s="284"/>
      <c r="K126" s="299" t="s">
        <v>565</v>
      </c>
      <c r="L126" s="306"/>
      <c r="M126" s="299" t="s">
        <v>590</v>
      </c>
      <c r="N126" s="306"/>
      <c r="O126" s="299" t="s">
        <v>591</v>
      </c>
      <c r="P126" s="302"/>
    </row>
    <row r="127" spans="8:16" ht="15.75" x14ac:dyDescent="0.25">
      <c r="H127" s="286" t="s">
        <v>512</v>
      </c>
      <c r="I127" s="283" t="s">
        <v>592</v>
      </c>
      <c r="J127" s="283"/>
      <c r="K127" s="299" t="s">
        <v>593</v>
      </c>
      <c r="L127" s="304"/>
      <c r="M127" s="299" t="s">
        <v>594</v>
      </c>
      <c r="N127" s="306"/>
      <c r="O127" s="299" t="s">
        <v>595</v>
      </c>
      <c r="P127" s="302"/>
    </row>
    <row r="128" spans="8:16" ht="15.75" x14ac:dyDescent="0.25">
      <c r="H128" s="288" t="s">
        <v>517</v>
      </c>
      <c r="I128" s="284" t="s">
        <v>596</v>
      </c>
      <c r="J128" s="284"/>
      <c r="K128" s="299" t="s">
        <v>597</v>
      </c>
      <c r="L128" s="306"/>
      <c r="M128" s="300" t="s">
        <v>598</v>
      </c>
      <c r="N128" s="304"/>
      <c r="O128" s="299" t="s">
        <v>585</v>
      </c>
      <c r="P128" s="249"/>
    </row>
    <row r="129" spans="8:16" ht="15.75" x14ac:dyDescent="0.25">
      <c r="H129" s="287" t="s">
        <v>522</v>
      </c>
      <c r="I129" s="284" t="s">
        <v>599</v>
      </c>
      <c r="J129" s="284"/>
      <c r="K129" s="299" t="s">
        <v>581</v>
      </c>
      <c r="L129" s="306"/>
      <c r="M129" s="299" t="s">
        <v>600</v>
      </c>
      <c r="N129" s="306"/>
      <c r="O129" s="299" t="s">
        <v>601</v>
      </c>
      <c r="P129" s="302"/>
    </row>
    <row r="130" spans="8:16" ht="15.75" x14ac:dyDescent="0.25">
      <c r="H130" s="287" t="s">
        <v>9</v>
      </c>
      <c r="I130" s="284" t="s">
        <v>419</v>
      </c>
      <c r="J130" s="284"/>
      <c r="K130" s="299" t="s">
        <v>602</v>
      </c>
      <c r="L130" s="306"/>
      <c r="M130" s="299" t="s">
        <v>603</v>
      </c>
      <c r="N130" s="306"/>
      <c r="O130" s="299" t="s">
        <v>604</v>
      </c>
      <c r="P130" s="302"/>
    </row>
    <row r="131" spans="8:16" ht="15.75" x14ac:dyDescent="0.25">
      <c r="H131" s="286" t="s">
        <v>10</v>
      </c>
      <c r="I131" s="284" t="s">
        <v>605</v>
      </c>
      <c r="J131" s="284"/>
      <c r="K131" s="299" t="s">
        <v>606</v>
      </c>
      <c r="L131" s="306"/>
      <c r="M131" s="299" t="s">
        <v>607</v>
      </c>
      <c r="N131" s="306"/>
      <c r="O131" s="299" t="s">
        <v>608</v>
      </c>
      <c r="P131" s="302"/>
    </row>
    <row r="132" spans="8:16" ht="16.5" thickBot="1" x14ac:dyDescent="0.3">
      <c r="H132" s="289" t="s">
        <v>512</v>
      </c>
      <c r="I132" s="290" t="s">
        <v>564</v>
      </c>
      <c r="J132" s="290"/>
      <c r="K132" s="301" t="s">
        <v>609</v>
      </c>
      <c r="L132" s="307"/>
      <c r="M132" s="301" t="s">
        <v>595</v>
      </c>
      <c r="N132" s="307"/>
      <c r="O132" s="301" t="s">
        <v>610</v>
      </c>
      <c r="P132" s="308"/>
    </row>
    <row r="133" spans="8:16" x14ac:dyDescent="0.25">
      <c r="H133" s="174"/>
      <c r="I133" s="174"/>
      <c r="J133" s="174"/>
      <c r="K133" s="174"/>
      <c r="L133" s="174"/>
      <c r="M133" s="174"/>
      <c r="N133" s="174"/>
      <c r="O133" s="174"/>
      <c r="P133" s="174"/>
    </row>
    <row r="134" spans="8:16" x14ac:dyDescent="0.25">
      <c r="H134" t="s">
        <v>443</v>
      </c>
    </row>
    <row r="135" spans="8:16" ht="45" customHeight="1" x14ac:dyDescent="0.25">
      <c r="H135" s="279">
        <v>1</v>
      </c>
      <c r="I135" s="326" t="s">
        <v>1032</v>
      </c>
      <c r="J135" s="326"/>
      <c r="K135" s="326"/>
      <c r="L135" s="326"/>
      <c r="M135" s="326"/>
      <c r="N135" s="326"/>
      <c r="O135" s="326"/>
      <c r="P135" s="326"/>
    </row>
    <row r="136" spans="8:16" x14ac:dyDescent="0.25">
      <c r="H136">
        <v>2</v>
      </c>
      <c r="I136" s="279" t="s">
        <v>1033</v>
      </c>
      <c r="K136" s="279"/>
      <c r="L136" s="279"/>
      <c r="M136" s="279"/>
      <c r="N136" s="279"/>
      <c r="O136" s="279"/>
      <c r="P136" s="279"/>
    </row>
    <row r="137" spans="8:16" x14ac:dyDescent="0.25">
      <c r="H137" s="279">
        <v>3</v>
      </c>
      <c r="I137" s="279" t="s">
        <v>1034</v>
      </c>
      <c r="K137" s="279"/>
      <c r="L137" s="279"/>
      <c r="M137" s="279"/>
      <c r="N137" s="279"/>
      <c r="O137" s="279"/>
      <c r="P137" s="279"/>
    </row>
    <row r="138" spans="8:16" x14ac:dyDescent="0.25">
      <c r="H138" s="279">
        <v>4</v>
      </c>
      <c r="I138" s="279" t="s">
        <v>1035</v>
      </c>
      <c r="K138" s="279"/>
      <c r="L138" s="279"/>
      <c r="M138" s="279"/>
      <c r="N138" s="279"/>
      <c r="O138" s="279"/>
      <c r="P138" s="279"/>
    </row>
    <row r="139" spans="8:16" x14ac:dyDescent="0.25">
      <c r="H139" s="279"/>
      <c r="I139" s="175"/>
      <c r="J139" s="174"/>
      <c r="K139" s="174"/>
      <c r="L139" s="174"/>
      <c r="M139" s="174"/>
      <c r="N139" s="174"/>
      <c r="O139" s="174"/>
      <c r="P139" s="174"/>
    </row>
    <row r="140" spans="8:16" x14ac:dyDescent="0.25">
      <c r="H140" s="279"/>
      <c r="I140" s="175"/>
      <c r="J140" s="174"/>
      <c r="K140" s="174"/>
      <c r="L140" s="174"/>
      <c r="M140" s="174"/>
      <c r="N140" s="174"/>
      <c r="O140" s="174"/>
      <c r="P140" s="174"/>
    </row>
    <row r="141" spans="8:16" x14ac:dyDescent="0.25">
      <c r="H141" s="279"/>
      <c r="I141" s="174"/>
      <c r="J141" s="174"/>
      <c r="K141" s="174"/>
      <c r="L141" s="174"/>
      <c r="M141" s="174"/>
      <c r="N141" s="174"/>
      <c r="O141" s="174"/>
      <c r="P141" s="174"/>
    </row>
    <row r="142" spans="8:16" x14ac:dyDescent="0.25">
      <c r="H142" s="279"/>
      <c r="I142" s="175"/>
      <c r="J142" s="174"/>
      <c r="K142" s="174"/>
      <c r="L142" s="174"/>
      <c r="M142" s="174"/>
      <c r="N142" s="174"/>
      <c r="O142" s="174"/>
      <c r="P142" s="174"/>
    </row>
    <row r="143" spans="8:16" x14ac:dyDescent="0.25">
      <c r="H143" s="279"/>
      <c r="I143" s="175"/>
      <c r="J143" s="174"/>
      <c r="K143" s="174"/>
      <c r="L143" s="174"/>
      <c r="M143" s="174"/>
      <c r="N143" s="174"/>
      <c r="O143" s="174"/>
      <c r="P143" s="174"/>
    </row>
    <row r="146" spans="1:14" x14ac:dyDescent="0.25">
      <c r="B146" s="313"/>
      <c r="C146" s="313"/>
      <c r="D146" s="313"/>
      <c r="E146" s="313"/>
      <c r="F146" s="313"/>
      <c r="G146" s="313"/>
      <c r="H146" s="313"/>
      <c r="I146" s="313"/>
      <c r="J146" s="313"/>
      <c r="K146" s="313"/>
      <c r="L146" s="313"/>
      <c r="M146" s="313"/>
      <c r="N146" s="313"/>
    </row>
    <row r="147" spans="1:14" ht="27.75" x14ac:dyDescent="0.25">
      <c r="A147" s="312" t="s">
        <v>962</v>
      </c>
      <c r="B147" s="313"/>
      <c r="C147" s="313"/>
      <c r="D147" s="313"/>
      <c r="E147" s="313"/>
      <c r="F147" s="313"/>
      <c r="G147" s="313"/>
      <c r="H147" s="313"/>
      <c r="I147" s="313"/>
      <c r="J147" s="313"/>
      <c r="K147" s="313"/>
      <c r="L147" s="313"/>
      <c r="M147" s="313"/>
      <c r="N147" s="313"/>
    </row>
    <row r="148" spans="1:14" ht="27.75" x14ac:dyDescent="0.25">
      <c r="A148" s="312" t="s">
        <v>1043</v>
      </c>
      <c r="B148" s="313"/>
      <c r="C148" s="313"/>
      <c r="D148" s="313"/>
      <c r="E148" s="313"/>
      <c r="F148" s="313"/>
      <c r="G148" s="313"/>
      <c r="H148" s="313"/>
      <c r="I148" s="313"/>
      <c r="J148" s="313"/>
      <c r="K148" s="313"/>
      <c r="L148" s="313"/>
      <c r="M148" s="313"/>
      <c r="N148" s="313"/>
    </row>
    <row r="149" spans="1:14" x14ac:dyDescent="0.25">
      <c r="A149" s="313"/>
      <c r="B149" s="313"/>
      <c r="C149" s="313"/>
      <c r="D149" s="313"/>
      <c r="E149" s="313"/>
      <c r="F149" s="313"/>
      <c r="G149" s="313"/>
      <c r="H149" s="313"/>
      <c r="I149" s="313"/>
      <c r="J149" s="313"/>
      <c r="K149" s="313"/>
      <c r="L149" s="313"/>
      <c r="M149" s="313"/>
      <c r="N149" s="313"/>
    </row>
    <row r="150" spans="1:14" x14ac:dyDescent="0.25">
      <c r="A150" s="314" t="s">
        <v>963</v>
      </c>
      <c r="B150" s="315"/>
      <c r="C150" s="316" t="s">
        <v>632</v>
      </c>
      <c r="D150" s="316" t="s">
        <v>648</v>
      </c>
      <c r="E150" s="327" t="s">
        <v>1027</v>
      </c>
      <c r="F150" s="328"/>
      <c r="G150" s="327" t="s">
        <v>985</v>
      </c>
      <c r="H150" s="328"/>
      <c r="I150" s="316" t="s">
        <v>995</v>
      </c>
      <c r="J150" s="316" t="s">
        <v>1001</v>
      </c>
      <c r="K150" s="316" t="s">
        <v>1006</v>
      </c>
      <c r="L150" s="316" t="s">
        <v>1012</v>
      </c>
      <c r="M150" s="327" t="s">
        <v>1018</v>
      </c>
      <c r="N150" s="328"/>
    </row>
    <row r="151" spans="1:14" ht="30" x14ac:dyDescent="0.25">
      <c r="A151" s="329" t="s">
        <v>964</v>
      </c>
      <c r="B151" s="329" t="s">
        <v>803</v>
      </c>
      <c r="C151" s="317"/>
      <c r="D151" s="317"/>
      <c r="E151" s="330" t="s">
        <v>975</v>
      </c>
      <c r="F151" s="330" t="s">
        <v>981</v>
      </c>
      <c r="G151" s="330" t="s">
        <v>986</v>
      </c>
      <c r="H151" s="330" t="s">
        <v>991</v>
      </c>
      <c r="I151" s="317"/>
      <c r="J151" s="317"/>
      <c r="K151" s="317"/>
      <c r="L151" s="317"/>
      <c r="M151" s="329" t="s">
        <v>767</v>
      </c>
      <c r="N151" s="329" t="s">
        <v>1021</v>
      </c>
    </row>
    <row r="152" spans="1:14" x14ac:dyDescent="0.25">
      <c r="A152" s="318" t="s">
        <v>965</v>
      </c>
      <c r="B152" s="319" t="s">
        <v>135</v>
      </c>
      <c r="C152" s="320" t="s">
        <v>967</v>
      </c>
      <c r="D152" s="318" t="s">
        <v>970</v>
      </c>
      <c r="E152" s="321" t="s">
        <v>976</v>
      </c>
      <c r="F152" s="319" t="s">
        <v>982</v>
      </c>
      <c r="G152" s="319" t="s">
        <v>179</v>
      </c>
      <c r="H152" s="319" t="s">
        <v>703</v>
      </c>
      <c r="I152" s="319" t="s">
        <v>996</v>
      </c>
      <c r="J152" s="321" t="s">
        <v>1002</v>
      </c>
      <c r="K152" s="319" t="s">
        <v>1007</v>
      </c>
      <c r="L152" s="319" t="s">
        <v>1013</v>
      </c>
      <c r="M152" s="319" t="s">
        <v>599</v>
      </c>
      <c r="N152" s="319" t="s">
        <v>1022</v>
      </c>
    </row>
    <row r="153" spans="1:14" x14ac:dyDescent="0.25">
      <c r="A153" s="319" t="s">
        <v>8</v>
      </c>
      <c r="B153" s="319" t="s">
        <v>135</v>
      </c>
      <c r="C153" s="320" t="s">
        <v>174</v>
      </c>
      <c r="D153" s="318" t="s">
        <v>971</v>
      </c>
      <c r="E153" s="319" t="s">
        <v>977</v>
      </c>
      <c r="F153" s="321" t="s">
        <v>160</v>
      </c>
      <c r="G153" s="319" t="s">
        <v>987</v>
      </c>
      <c r="H153" s="319" t="s">
        <v>992</v>
      </c>
      <c r="I153" s="319" t="s">
        <v>997</v>
      </c>
      <c r="J153" s="319" t="s">
        <v>1003</v>
      </c>
      <c r="K153" s="319" t="s">
        <v>1008</v>
      </c>
      <c r="L153" s="319" t="s">
        <v>1014</v>
      </c>
      <c r="M153" s="319" t="s">
        <v>580</v>
      </c>
      <c r="N153" s="319" t="s">
        <v>1023</v>
      </c>
    </row>
    <row r="154" spans="1:14" x14ac:dyDescent="0.25">
      <c r="A154" s="319" t="s">
        <v>8</v>
      </c>
      <c r="B154" s="319" t="s">
        <v>136</v>
      </c>
      <c r="C154" s="320" t="s">
        <v>968</v>
      </c>
      <c r="D154" s="318" t="s">
        <v>972</v>
      </c>
      <c r="E154" s="319" t="s">
        <v>978</v>
      </c>
      <c r="F154" s="319" t="s">
        <v>983</v>
      </c>
      <c r="G154" s="319" t="s">
        <v>988</v>
      </c>
      <c r="H154" s="321" t="s">
        <v>976</v>
      </c>
      <c r="I154" s="319" t="s">
        <v>998</v>
      </c>
      <c r="J154" s="319" t="s">
        <v>1004</v>
      </c>
      <c r="K154" s="319" t="s">
        <v>1009</v>
      </c>
      <c r="L154" s="319" t="s">
        <v>1015</v>
      </c>
      <c r="M154" s="319" t="s">
        <v>1019</v>
      </c>
      <c r="N154" s="319" t="s">
        <v>1024</v>
      </c>
    </row>
    <row r="155" spans="1:14" x14ac:dyDescent="0.25">
      <c r="A155" s="322" t="s">
        <v>966</v>
      </c>
      <c r="B155" s="323" t="s">
        <v>136</v>
      </c>
      <c r="C155" s="324" t="s">
        <v>153</v>
      </c>
      <c r="D155" s="322" t="s">
        <v>973</v>
      </c>
      <c r="E155" s="323" t="s">
        <v>979</v>
      </c>
      <c r="F155" s="323" t="s">
        <v>984</v>
      </c>
      <c r="G155" s="323" t="s">
        <v>989</v>
      </c>
      <c r="H155" s="323" t="s">
        <v>993</v>
      </c>
      <c r="I155" s="323" t="s">
        <v>999</v>
      </c>
      <c r="J155" s="323" t="s">
        <v>157</v>
      </c>
      <c r="K155" s="323" t="s">
        <v>1010</v>
      </c>
      <c r="L155" s="323" t="s">
        <v>1016</v>
      </c>
      <c r="M155" s="323" t="s">
        <v>564</v>
      </c>
      <c r="N155" s="323" t="s">
        <v>1025</v>
      </c>
    </row>
    <row r="156" spans="1:14" x14ac:dyDescent="0.25">
      <c r="A156" s="319" t="s">
        <v>9</v>
      </c>
      <c r="B156" s="319" t="s">
        <v>136</v>
      </c>
      <c r="C156" s="320" t="s">
        <v>969</v>
      </c>
      <c r="D156" s="318" t="s">
        <v>974</v>
      </c>
      <c r="E156" s="319" t="s">
        <v>980</v>
      </c>
      <c r="F156" s="319" t="s">
        <v>697</v>
      </c>
      <c r="G156" s="319" t="s">
        <v>990</v>
      </c>
      <c r="H156" s="319" t="s">
        <v>994</v>
      </c>
      <c r="I156" s="319" t="s">
        <v>1000</v>
      </c>
      <c r="J156" s="319" t="s">
        <v>1005</v>
      </c>
      <c r="K156" s="319" t="s">
        <v>1011</v>
      </c>
      <c r="L156" s="319" t="s">
        <v>1017</v>
      </c>
      <c r="M156" s="319" t="s">
        <v>1020</v>
      </c>
      <c r="N156" s="319" t="s">
        <v>1026</v>
      </c>
    </row>
    <row r="158" spans="1:14" x14ac:dyDescent="0.25">
      <c r="A158" t="s">
        <v>443</v>
      </c>
    </row>
    <row r="159" spans="1:14" ht="48" customHeight="1" x14ac:dyDescent="0.25">
      <c r="A159" s="129">
        <v>1</v>
      </c>
      <c r="B159" s="325" t="s">
        <v>1028</v>
      </c>
      <c r="C159" s="325"/>
      <c r="D159" s="325"/>
      <c r="E159" s="325"/>
      <c r="F159" s="325"/>
      <c r="G159" s="325"/>
      <c r="H159" s="325"/>
      <c r="I159" s="325"/>
      <c r="J159" s="325"/>
      <c r="K159" s="325"/>
      <c r="L159" s="325"/>
      <c r="M159" s="325"/>
      <c r="N159" s="325"/>
    </row>
    <row r="160" spans="1:14" x14ac:dyDescent="0.25">
      <c r="A160" s="129">
        <v>2</v>
      </c>
      <c r="B160" s="325" t="s">
        <v>1029</v>
      </c>
      <c r="C160" s="325"/>
      <c r="D160" s="325"/>
      <c r="E160" s="325"/>
      <c r="F160" s="325"/>
      <c r="G160" s="325"/>
      <c r="H160" s="325"/>
      <c r="I160" s="325"/>
      <c r="J160" s="325"/>
      <c r="K160" s="325"/>
      <c r="L160" s="325"/>
      <c r="M160" s="325"/>
      <c r="N160" s="325"/>
    </row>
    <row r="161" spans="1:14" x14ac:dyDescent="0.25">
      <c r="A161" s="129">
        <v>3</v>
      </c>
      <c r="B161" s="325" t="s">
        <v>1030</v>
      </c>
      <c r="C161" s="325"/>
      <c r="D161" s="325"/>
      <c r="E161" s="325"/>
      <c r="F161" s="325"/>
      <c r="G161" s="325"/>
      <c r="H161" s="325"/>
      <c r="I161" s="325"/>
      <c r="J161" s="325"/>
      <c r="K161" s="325"/>
      <c r="L161" s="325"/>
      <c r="M161" s="325"/>
      <c r="N161" s="325"/>
    </row>
    <row r="162" spans="1:14" ht="49.5" customHeight="1" x14ac:dyDescent="0.25">
      <c r="A162" s="129">
        <v>4</v>
      </c>
      <c r="B162" s="325" t="s">
        <v>1031</v>
      </c>
      <c r="C162" s="325"/>
      <c r="D162" s="325"/>
      <c r="E162" s="325"/>
      <c r="F162" s="325"/>
      <c r="G162" s="325"/>
      <c r="H162" s="325"/>
      <c r="I162" s="325"/>
      <c r="J162" s="325"/>
      <c r="K162" s="325"/>
      <c r="L162" s="325"/>
      <c r="M162" s="325"/>
      <c r="N162" s="325"/>
    </row>
  </sheetData>
  <mergeCells count="226">
    <mergeCell ref="I135:P135"/>
    <mergeCell ref="M150:N150"/>
    <mergeCell ref="B159:N159"/>
    <mergeCell ref="B162:N162"/>
    <mergeCell ref="B160:N160"/>
    <mergeCell ref="B161:N161"/>
    <mergeCell ref="G150:H150"/>
    <mergeCell ref="I150:I151"/>
    <mergeCell ref="J150:J151"/>
    <mergeCell ref="K150:K151"/>
    <mergeCell ref="L150:L151"/>
    <mergeCell ref="O131:P131"/>
    <mergeCell ref="O132:P132"/>
    <mergeCell ref="A150:B150"/>
    <mergeCell ref="C150:C151"/>
    <mergeCell ref="D150:D151"/>
    <mergeCell ref="E150:F150"/>
    <mergeCell ref="O126:P126"/>
    <mergeCell ref="O127:P127"/>
    <mergeCell ref="O128:P128"/>
    <mergeCell ref="O129:P129"/>
    <mergeCell ref="O130:P130"/>
    <mergeCell ref="M129:N129"/>
    <mergeCell ref="M130:N130"/>
    <mergeCell ref="M131:N131"/>
    <mergeCell ref="M132:N132"/>
    <mergeCell ref="O114:P114"/>
    <mergeCell ref="O115:P115"/>
    <mergeCell ref="O116:P116"/>
    <mergeCell ref="O117:P117"/>
    <mergeCell ref="O118:P118"/>
    <mergeCell ref="O119:P119"/>
    <mergeCell ref="O120:P120"/>
    <mergeCell ref="O121:P121"/>
    <mergeCell ref="O122:P122"/>
    <mergeCell ref="O123:P123"/>
    <mergeCell ref="O124:P124"/>
    <mergeCell ref="O125:P125"/>
    <mergeCell ref="K132:L132"/>
    <mergeCell ref="M114:N114"/>
    <mergeCell ref="M115:N115"/>
    <mergeCell ref="M116:N116"/>
    <mergeCell ref="M117:N117"/>
    <mergeCell ref="M118:N118"/>
    <mergeCell ref="M119:N119"/>
    <mergeCell ref="M120:N120"/>
    <mergeCell ref="M121:N121"/>
    <mergeCell ref="M122:N122"/>
    <mergeCell ref="M123:N123"/>
    <mergeCell ref="M124:N124"/>
    <mergeCell ref="M125:N125"/>
    <mergeCell ref="M126:N126"/>
    <mergeCell ref="M127:N127"/>
    <mergeCell ref="M128:N128"/>
    <mergeCell ref="K127:L127"/>
    <mergeCell ref="K128:L128"/>
    <mergeCell ref="K129:L129"/>
    <mergeCell ref="K130:L130"/>
    <mergeCell ref="K131:L131"/>
    <mergeCell ref="K122:L122"/>
    <mergeCell ref="K123:L123"/>
    <mergeCell ref="K124:L124"/>
    <mergeCell ref="K125:L125"/>
    <mergeCell ref="K126:L126"/>
    <mergeCell ref="K117:L117"/>
    <mergeCell ref="K118:L118"/>
    <mergeCell ref="K119:L119"/>
    <mergeCell ref="K120:L120"/>
    <mergeCell ref="K121:L121"/>
    <mergeCell ref="O110:P110"/>
    <mergeCell ref="O111:P111"/>
    <mergeCell ref="K114:L114"/>
    <mergeCell ref="K115:L115"/>
    <mergeCell ref="K116:L116"/>
    <mergeCell ref="O105:P105"/>
    <mergeCell ref="O106:P106"/>
    <mergeCell ref="O107:P107"/>
    <mergeCell ref="O108:P108"/>
    <mergeCell ref="O109:P109"/>
    <mergeCell ref="M110:N110"/>
    <mergeCell ref="M111:N111"/>
    <mergeCell ref="O91:P91"/>
    <mergeCell ref="O92:P92"/>
    <mergeCell ref="O93:P93"/>
    <mergeCell ref="O94:P94"/>
    <mergeCell ref="O95:P95"/>
    <mergeCell ref="O96:P96"/>
    <mergeCell ref="O97:P97"/>
    <mergeCell ref="O98:P98"/>
    <mergeCell ref="O99:P99"/>
    <mergeCell ref="O100:P100"/>
    <mergeCell ref="O101:P101"/>
    <mergeCell ref="O102:P102"/>
    <mergeCell ref="O103:P103"/>
    <mergeCell ref="O104:P104"/>
    <mergeCell ref="M105:N105"/>
    <mergeCell ref="M106:N106"/>
    <mergeCell ref="M107:N107"/>
    <mergeCell ref="M108:N108"/>
    <mergeCell ref="M109:N109"/>
    <mergeCell ref="K110:L110"/>
    <mergeCell ref="K111:L111"/>
    <mergeCell ref="M91:N91"/>
    <mergeCell ref="M92:N92"/>
    <mergeCell ref="M93:N93"/>
    <mergeCell ref="M94:N94"/>
    <mergeCell ref="M95:N95"/>
    <mergeCell ref="M96:N96"/>
    <mergeCell ref="M97:N97"/>
    <mergeCell ref="M98:N98"/>
    <mergeCell ref="M99:N99"/>
    <mergeCell ref="M100:N100"/>
    <mergeCell ref="M101:N101"/>
    <mergeCell ref="M102:N102"/>
    <mergeCell ref="M103:N103"/>
    <mergeCell ref="M104:N104"/>
    <mergeCell ref="K105:L105"/>
    <mergeCell ref="K106:L106"/>
    <mergeCell ref="K107:L107"/>
    <mergeCell ref="K108:L108"/>
    <mergeCell ref="K109:L109"/>
    <mergeCell ref="K100:L100"/>
    <mergeCell ref="K101:L101"/>
    <mergeCell ref="K102:L102"/>
    <mergeCell ref="K103:L103"/>
    <mergeCell ref="K104:L104"/>
    <mergeCell ref="K95:L95"/>
    <mergeCell ref="K96:L96"/>
    <mergeCell ref="K97:L97"/>
    <mergeCell ref="K98:L98"/>
    <mergeCell ref="K99:L99"/>
    <mergeCell ref="I130:J130"/>
    <mergeCell ref="I131:J131"/>
    <mergeCell ref="I132:J132"/>
    <mergeCell ref="I124:J124"/>
    <mergeCell ref="I125:J125"/>
    <mergeCell ref="I126:J126"/>
    <mergeCell ref="I127:J127"/>
    <mergeCell ref="I128:J128"/>
    <mergeCell ref="I129:J129"/>
    <mergeCell ref="I123:J123"/>
    <mergeCell ref="I110:J110"/>
    <mergeCell ref="I111:J111"/>
    <mergeCell ref="I115:J115"/>
    <mergeCell ref="I116:J116"/>
    <mergeCell ref="I117:J117"/>
    <mergeCell ref="I118:J118"/>
    <mergeCell ref="I119:J119"/>
    <mergeCell ref="I120:J120"/>
    <mergeCell ref="I121:J121"/>
    <mergeCell ref="I122:J122"/>
    <mergeCell ref="I114:J114"/>
    <mergeCell ref="I109:J109"/>
    <mergeCell ref="I98:J98"/>
    <mergeCell ref="I99:J99"/>
    <mergeCell ref="I100:J100"/>
    <mergeCell ref="I101:J101"/>
    <mergeCell ref="I102:J102"/>
    <mergeCell ref="I103:J103"/>
    <mergeCell ref="I104:J104"/>
    <mergeCell ref="I105:J105"/>
    <mergeCell ref="I106:J106"/>
    <mergeCell ref="I107:J107"/>
    <mergeCell ref="I108:J108"/>
    <mergeCell ref="A67:M67"/>
    <mergeCell ref="D90:F90"/>
    <mergeCell ref="A92:F92"/>
    <mergeCell ref="A100:F100"/>
    <mergeCell ref="A89:F89"/>
    <mergeCell ref="I97:J97"/>
    <mergeCell ref="I92:J92"/>
    <mergeCell ref="I93:J93"/>
    <mergeCell ref="I94:J94"/>
    <mergeCell ref="I95:J95"/>
    <mergeCell ref="I96:J96"/>
    <mergeCell ref="I91:J91"/>
    <mergeCell ref="K91:L91"/>
    <mergeCell ref="K92:L92"/>
    <mergeCell ref="K93:L93"/>
    <mergeCell ref="K94:L94"/>
    <mergeCell ref="G68:H68"/>
    <mergeCell ref="I68:J68"/>
    <mergeCell ref="K68:L68"/>
    <mergeCell ref="M68:M69"/>
    <mergeCell ref="A70:M70"/>
    <mergeCell ref="A68:A69"/>
    <mergeCell ref="B68:B69"/>
    <mergeCell ref="C68:C69"/>
    <mergeCell ref="D68:D69"/>
    <mergeCell ref="E68:F68"/>
    <mergeCell ref="M37:N38"/>
    <mergeCell ref="A38:A39"/>
    <mergeCell ref="B38:B39"/>
    <mergeCell ref="C38:C39"/>
    <mergeCell ref="F38:F39"/>
    <mergeCell ref="G38:G39"/>
    <mergeCell ref="A37:B37"/>
    <mergeCell ref="D37:D39"/>
    <mergeCell ref="E37:E39"/>
    <mergeCell ref="F37:G37"/>
    <mergeCell ref="H37:H39"/>
    <mergeCell ref="I37:I39"/>
    <mergeCell ref="J37:J39"/>
    <mergeCell ref="K37:K39"/>
    <mergeCell ref="L37:L39"/>
    <mergeCell ref="A1:N1"/>
    <mergeCell ref="D4:D5"/>
    <mergeCell ref="E4:E5"/>
    <mergeCell ref="C28:N28"/>
    <mergeCell ref="C29:N29"/>
    <mergeCell ref="G3:J3"/>
    <mergeCell ref="K3:N3"/>
    <mergeCell ref="C30:N30"/>
    <mergeCell ref="C31:N31"/>
    <mergeCell ref="A6:N6"/>
    <mergeCell ref="A16:N16"/>
    <mergeCell ref="G4:G5"/>
    <mergeCell ref="H4:H5"/>
    <mergeCell ref="I4:I5"/>
    <mergeCell ref="J4:J5"/>
    <mergeCell ref="K4:K5"/>
    <mergeCell ref="L4:L5"/>
    <mergeCell ref="M4:M5"/>
    <mergeCell ref="N4:N5"/>
    <mergeCell ref="A4:A5"/>
    <mergeCell ref="F4: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Design Data</vt:lpstr>
      <vt:lpstr>Bus Design</vt:lpstr>
      <vt:lpstr>Physical Data</vt:lpstr>
      <vt:lpstr>Electrical Data</vt:lpstr>
      <vt:lpstr>CuTable</vt:lpstr>
      <vt:lpstr>Dampening</vt:lpstr>
      <vt:lpstr>FiberStress</vt:lpstr>
      <vt:lpstr>PipeTable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George</cp:lastModifiedBy>
  <cp:lastPrinted>2016-06-26T16:14:12Z</cp:lastPrinted>
  <dcterms:created xsi:type="dcterms:W3CDTF">2015-04-02T15:49:27Z</dcterms:created>
  <dcterms:modified xsi:type="dcterms:W3CDTF">2016-06-26T16:22:01Z</dcterms:modified>
</cp:coreProperties>
</file>